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N:\COMPARTIDA EERSSA\Modelos de Pliegos\ENVIAR\"/>
    </mc:Choice>
  </mc:AlternateContent>
  <xr:revisionPtr revIDLastSave="0" documentId="13_ncr:81_{FCE732F7-F7FD-4893-BE61-4A33A45233B3}" xr6:coauthVersionLast="47" xr6:coauthVersionMax="47" xr10:uidLastSave="{00000000-0000-0000-0000-000000000000}"/>
  <workbookProtection revisionsAlgorithmName="SHA-512" revisionsHashValue="SK1h2t9zFnwSaoDZPEFbZdpXOkj7OjYuV05/EBeWjH4i7NqDdZNyW2+n2IWQQO0OVmQ4Ve0YWwuZulGab6A13A==" revisionsSaltValue="g1ZzHrnTaaxN2kYoceWRlw==" revisionsSpinCount="100000" lockRevision="1"/>
  <bookViews>
    <workbookView xWindow="3420" yWindow="3420" windowWidth="21600" windowHeight="11385" firstSheet="4" activeTab="4" xr2:uid="{00000000-000D-0000-FFFF-FFFF00000000}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Experiencia General-Especifica" sheetId="5" r:id="rId5"/>
  </sheets>
  <definedNames>
    <definedName name="Z_5265C60F_FE03_4B9F_98FD_985D9B18C952_.wvu.Cols" localSheetId="4" hidden="1">'Experiencia General-Especifica'!$A:$C</definedName>
    <definedName name="Z_5265C60F_FE03_4B9F_98FD_985D9B18C952_.wvu.Rows" localSheetId="4" hidden="1">'Experiencia General-Especifica'!$1:$14,'Experiencia General-Especifica'!$24:$27,'Experiencia General-Especifica'!$29:$31</definedName>
    <definedName name="Z_5265C60F_FE03_4B9F_98FD_985D9B18C952_.wvu.Rows" localSheetId="0" hidden="1">Hoja1!$2:$2</definedName>
    <definedName name="Z_A8AE1C9A_BC3A_4C97_9401_60D4DA980BAF_.wvu.Cols" localSheetId="4" hidden="1">'Experiencia General-Especifica'!$A:$C</definedName>
    <definedName name="Z_A8AE1C9A_BC3A_4C97_9401_60D4DA980BAF_.wvu.Rows" localSheetId="4" hidden="1">'Experiencia General-Especifica'!$2:$14</definedName>
    <definedName name="Z_A8AE1C9A_BC3A_4C97_9401_60D4DA980BAF_.wvu.Rows" localSheetId="0" hidden="1">Hoja1!$2:$2</definedName>
    <definedName name="Z_D2C6A356_79FA_4F28_AE14_175143F98EE3_.wvu.Cols" localSheetId="4" hidden="1">'Experiencia General-Especifica'!$A:$C</definedName>
    <definedName name="Z_D2C6A356_79FA_4F28_AE14_175143F98EE3_.wvu.Rows" localSheetId="4" hidden="1">'Experiencia General-Especifica'!$2:$14</definedName>
    <definedName name="Z_D2C6A356_79FA_4F28_AE14_175143F98EE3_.wvu.Rows" localSheetId="0" hidden="1">Hoja1!$2:$2</definedName>
  </definedNames>
  <calcPr calcId="191029"/>
  <customWorkbookViews>
    <customWorkbookView name="JOSE LUIS ROA BUSTAMANTE - Vista personalizada" guid="{D2C6A356-79FA-4F28-AE14-175143F98EE3}" mergeInterval="0" personalView="1" xWindow="228" yWindow="228" windowWidth="1440" windowHeight="759" activeSheetId="5"/>
    <customWorkbookView name="ASUS - Vista personalizada" guid="{5265C60F-FE03-4B9F-98FD-985D9B18C952}" mergeInterval="0" personalView="1" maximized="1" xWindow="-8" yWindow="-8" windowWidth="1382" windowHeight="744" activeSheetId="5"/>
    <customWorkbookView name="ServiciosProfesional - Vista personalizada" guid="{A8AE1C9A-BC3A-4C97-9401-60D4DA980BAF}" mergeInterval="0" personalView="1" maximized="1" xWindow="-8" yWindow="-8" windowWidth="1936" windowHeight="1056" activeSheetId="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5" l="1"/>
  <c r="E43" i="5"/>
  <c r="F9" i="5"/>
  <c r="F6" i="5" l="1"/>
  <c r="C8" i="1" l="1"/>
  <c r="C6" i="2"/>
  <c r="E47" i="3"/>
  <c r="F13" i="5"/>
  <c r="C13" i="5"/>
  <c r="F12" i="5"/>
  <c r="C12" i="5"/>
  <c r="F11" i="5"/>
  <c r="A30" i="5" l="1"/>
  <c r="M30" i="5"/>
  <c r="E30" i="5"/>
  <c r="F30" i="5" s="1"/>
  <c r="G30" i="5"/>
  <c r="H30" i="5" s="1"/>
  <c r="A31" i="5"/>
  <c r="E31" i="5"/>
  <c r="F31" i="5" s="1"/>
  <c r="M31" i="5"/>
  <c r="G31" i="5"/>
  <c r="H31" i="5" s="1"/>
  <c r="F7" i="5"/>
  <c r="F8" i="5"/>
  <c r="F10" i="5"/>
  <c r="C7" i="5"/>
  <c r="C8" i="5"/>
  <c r="C9" i="5"/>
  <c r="C10" i="5"/>
  <c r="C11" i="5"/>
  <c r="C6" i="5"/>
  <c r="E13" i="4"/>
  <c r="C13" i="4"/>
  <c r="E12" i="4"/>
  <c r="C12" i="4"/>
  <c r="E7" i="4"/>
  <c r="C7" i="4"/>
  <c r="E6" i="4"/>
  <c r="C6" i="4"/>
  <c r="C47" i="3"/>
  <c r="E42" i="3"/>
  <c r="C42" i="3"/>
  <c r="E27" i="3"/>
  <c r="C27" i="3"/>
  <c r="E26" i="3"/>
  <c r="C26" i="3"/>
  <c r="E37" i="3"/>
  <c r="C37" i="3"/>
  <c r="E32" i="3"/>
  <c r="C32" i="3"/>
  <c r="E21" i="3"/>
  <c r="C21" i="3"/>
  <c r="E20" i="3"/>
  <c r="C20" i="3"/>
  <c r="E15" i="3"/>
  <c r="C15" i="3"/>
  <c r="E14" i="3"/>
  <c r="C14" i="3"/>
  <c r="E13" i="3"/>
  <c r="C13" i="3"/>
  <c r="E8" i="3"/>
  <c r="C8" i="3"/>
  <c r="E7" i="3"/>
  <c r="C7" i="3"/>
  <c r="E6" i="3"/>
  <c r="C6" i="3"/>
  <c r="C49" i="2"/>
  <c r="E48" i="2"/>
  <c r="C48" i="2"/>
  <c r="E47" i="2"/>
  <c r="C47" i="2"/>
  <c r="C42" i="2"/>
  <c r="E41" i="2"/>
  <c r="C41" i="2"/>
  <c r="E40" i="2"/>
  <c r="C40" i="2"/>
  <c r="E39" i="2"/>
  <c r="C39" i="2"/>
  <c r="C27" i="2"/>
  <c r="C33" i="2"/>
  <c r="C34" i="2"/>
  <c r="E33" i="2"/>
  <c r="E32" i="2"/>
  <c r="C32" i="2"/>
  <c r="C26" i="2"/>
  <c r="E26" i="2"/>
  <c r="E25" i="2"/>
  <c r="C19" i="2"/>
  <c r="C15" i="2"/>
  <c r="C10" i="2"/>
  <c r="C9" i="2"/>
  <c r="E7" i="2"/>
  <c r="C7" i="2"/>
  <c r="C25" i="2"/>
  <c r="E16" i="2"/>
  <c r="E17" i="2"/>
  <c r="E18" i="2"/>
  <c r="E15" i="2"/>
  <c r="C16" i="2"/>
  <c r="C17" i="2"/>
  <c r="C18" i="2"/>
  <c r="C8" i="2"/>
  <c r="E8" i="2"/>
  <c r="E9" i="2"/>
  <c r="E6" i="2"/>
  <c r="C39" i="1"/>
  <c r="E38" i="1"/>
  <c r="C38" i="1"/>
  <c r="E37" i="1"/>
  <c r="C37" i="1"/>
  <c r="E36" i="1"/>
  <c r="C36" i="1"/>
  <c r="E35" i="1"/>
  <c r="M25" i="5" l="1"/>
  <c r="G27" i="5"/>
  <c r="H27" i="5" s="1"/>
  <c r="A27" i="5"/>
  <c r="E27" i="5"/>
  <c r="F27" i="5" s="1"/>
  <c r="M27" i="5"/>
  <c r="E26" i="5"/>
  <c r="F26" i="5" s="1"/>
  <c r="G26" i="5"/>
  <c r="H26" i="5" s="1"/>
  <c r="A26" i="5"/>
  <c r="M26" i="5"/>
  <c r="A25" i="5"/>
  <c r="E25" i="5"/>
  <c r="G25" i="5"/>
  <c r="H25" i="5" s="1"/>
  <c r="E24" i="5"/>
  <c r="F24" i="5" s="1"/>
  <c r="M24" i="5"/>
  <c r="G24" i="5"/>
  <c r="H24" i="5" s="1"/>
  <c r="A24" i="5"/>
  <c r="K30" i="5"/>
  <c r="L30" i="5" s="1"/>
  <c r="I30" i="5"/>
  <c r="J30" i="5" s="1"/>
  <c r="G29" i="5"/>
  <c r="H29" i="5" s="1"/>
  <c r="A29" i="5"/>
  <c r="E29" i="5"/>
  <c r="F29" i="5" s="1"/>
  <c r="M29" i="5"/>
  <c r="A28" i="5"/>
  <c r="E28" i="5"/>
  <c r="F28" i="5" s="1"/>
  <c r="I28" i="5" s="1"/>
  <c r="G28" i="5"/>
  <c r="H28" i="5" s="1"/>
  <c r="I31" i="5"/>
  <c r="J31" i="5" s="1"/>
  <c r="K31" i="5"/>
  <c r="L31" i="5" s="1"/>
  <c r="C30" i="1"/>
  <c r="E29" i="1"/>
  <c r="C29" i="1"/>
  <c r="E28" i="1"/>
  <c r="C28" i="1"/>
  <c r="E27" i="1"/>
  <c r="C27" i="1"/>
  <c r="E26" i="1"/>
  <c r="C26" i="1"/>
  <c r="E25" i="1"/>
  <c r="E16" i="1"/>
  <c r="C20" i="1"/>
  <c r="E19" i="1"/>
  <c r="C19" i="1"/>
  <c r="E18" i="1"/>
  <c r="C18" i="1"/>
  <c r="E17" i="1"/>
  <c r="C17" i="1"/>
  <c r="E8" i="1"/>
  <c r="E9" i="1"/>
  <c r="E10" i="1"/>
  <c r="E7" i="1"/>
  <c r="C11" i="1"/>
  <c r="C9" i="1"/>
  <c r="C10" i="1"/>
  <c r="I24" i="5" l="1"/>
  <c r="J24" i="5" s="1"/>
  <c r="K25" i="5"/>
  <c r="L25" i="5" s="1"/>
  <c r="F25" i="5"/>
  <c r="O25" i="5"/>
  <c r="K27" i="5"/>
  <c r="L27" i="5" s="1"/>
  <c r="K26" i="5"/>
  <c r="L26" i="5" s="1"/>
  <c r="I26" i="5"/>
  <c r="J26" i="5" s="1"/>
  <c r="I27" i="5"/>
  <c r="J27" i="5" s="1"/>
  <c r="K24" i="5"/>
  <c r="L24" i="5" s="1"/>
  <c r="K29" i="5"/>
  <c r="L29" i="5" s="1"/>
  <c r="K28" i="5"/>
  <c r="L28" i="5" s="1"/>
  <c r="J28" i="5"/>
  <c r="I29" i="5"/>
  <c r="J29" i="5" s="1"/>
  <c r="I25" i="5" l="1"/>
  <c r="J25" i="5" s="1"/>
  <c r="E67" i="5" s="1"/>
  <c r="E38" i="5" l="1"/>
</calcChain>
</file>

<file path=xl/sharedStrings.xml><?xml version="1.0" encoding="utf-8"?>
<sst xmlns="http://schemas.openxmlformats.org/spreadsheetml/2006/main" count="294" uniqueCount="68">
  <si>
    <t xml:space="preserve">PRESUPUESTO INICIAL DEL ESTADO </t>
  </si>
  <si>
    <t xml:space="preserve">MAYOR A </t>
  </si>
  <si>
    <t>en adelante</t>
  </si>
  <si>
    <t>Coeficiente</t>
  </si>
  <si>
    <t xml:space="preserve">Monto </t>
  </si>
  <si>
    <t xml:space="preserve">HASTA </t>
  </si>
  <si>
    <t>Término mínimo exigido</t>
  </si>
  <si>
    <t xml:space="preserve">No menor a 7 días </t>
  </si>
  <si>
    <t xml:space="preserve">No menor a 10 días </t>
  </si>
  <si>
    <t xml:space="preserve">No menor a 20 días </t>
  </si>
  <si>
    <t xml:space="preserve">No menor a 30 días </t>
  </si>
  <si>
    <t xml:space="preserve">No menor a 45 días </t>
  </si>
  <si>
    <t xml:space="preserve">SUBASTA INVERSA ELECTRÓNICA </t>
  </si>
  <si>
    <t xml:space="preserve">Términos mínimos para la Etapa de Preguntas </t>
  </si>
  <si>
    <t xml:space="preserve">No menor a 2 días </t>
  </si>
  <si>
    <t xml:space="preserve">No menor a 3 días </t>
  </si>
  <si>
    <t xml:space="preserve">No menor a 5 días </t>
  </si>
  <si>
    <t xml:space="preserve">Términos mínimos para la entrega de ofertas </t>
  </si>
  <si>
    <t>Términos mínimos de entrega de bienes en la ejecución de contratos (cuando se trate de una sola entrega)</t>
  </si>
  <si>
    <t xml:space="preserve">Términos mínimos de la primera entrega de bienes en bienes parciales en la ejecución de contratos </t>
  </si>
  <si>
    <t>No aplica</t>
  </si>
  <si>
    <t xml:space="preserve">No menor a 4 días </t>
  </si>
  <si>
    <t xml:space="preserve">No menor a 15 días </t>
  </si>
  <si>
    <t xml:space="preserve">LISTA CORTA Y CONCURSO PUBLICO </t>
  </si>
  <si>
    <t>En adelante</t>
  </si>
  <si>
    <t>MENOR CUANTIA DE OBRAS</t>
  </si>
  <si>
    <t xml:space="preserve">COEFICIENTE RESPECTO AL PRESUPUESTO INICIAL DEL ESTADO </t>
  </si>
  <si>
    <t>MAYOR A</t>
  </si>
  <si>
    <t xml:space="preserve">COEFICIENTE O </t>
  </si>
  <si>
    <t xml:space="preserve">MONTO </t>
  </si>
  <si>
    <t>COEFICIENTE</t>
  </si>
  <si>
    <t>Mayor a</t>
  </si>
  <si>
    <t>LICITACIÓN</t>
  </si>
  <si>
    <t>MENOR CUANTÍA DE BIENES Y SERVICIOS</t>
  </si>
  <si>
    <t xml:space="preserve">COTIZACIÓN </t>
  </si>
  <si>
    <t>GENERAL</t>
  </si>
  <si>
    <t>ESPECIFICA</t>
  </si>
  <si>
    <t>AÑOS</t>
  </si>
  <si>
    <t xml:space="preserve">DESDE </t>
  </si>
  <si>
    <t>HASTA</t>
  </si>
  <si>
    <t>PORCENTAJE</t>
  </si>
  <si>
    <t>VALOR</t>
  </si>
  <si>
    <t xml:space="preserve">GENERAL </t>
  </si>
  <si>
    <t>EXPERIENCIA GENERAL Y MÍNIMA REQUERIDA PARA PROCEDIMIENTOS DE CONTRATACIÓN DE RÉGIMEN COMÚN</t>
  </si>
  <si>
    <t>Monto de experiencia general mínima requerida en relación al presupuesto referencial</t>
  </si>
  <si>
    <t>Monto de experiencia especifica mínima requerida en relación al presupuesto referencial</t>
  </si>
  <si>
    <t>Monto mínimo por cada contrato en relación al monto determinado en la experiencia general o especifica, según corresponda</t>
  </si>
  <si>
    <t>Tiempo mínimo requerido para acreditar la experiencia especifica (años)</t>
  </si>
  <si>
    <t>INGRESAR PRESUPUESTO REFERENCIAL:</t>
  </si>
  <si>
    <t xml:space="preserve"> </t>
  </si>
  <si>
    <t>Tiempo mínimo requerido para acreditar la EXPERIENCIA ESPECIFICA (años)</t>
  </si>
  <si>
    <t xml:space="preserve">Monto de EXPERIENCIA GENERAL mínima requerida en relación al presupuesto referencial </t>
  </si>
  <si>
    <t>MONTO</t>
  </si>
  <si>
    <t>EXPERIENCIA GENERAL</t>
  </si>
  <si>
    <t>ESPECÍFICA</t>
  </si>
  <si>
    <t>DETALLAR EXPERIENCIA (Textual)</t>
  </si>
  <si>
    <t>NRO. CONTRATOS</t>
  </si>
  <si>
    <t xml:space="preserve">Monto de EXPERIENCIA ESPECÍFICA requerida en relación al presupuesto referencial </t>
  </si>
  <si>
    <t>EXPERIENCIA ESPECÍFICA</t>
  </si>
  <si>
    <t xml:space="preserve">Monto Mínimo requerido en cada contrato en relación al monto determinado en la experiencia genera o especifica </t>
  </si>
  <si>
    <t>EXPERIENCIA GENERAL Y ESPECÍFICA MÍNIMA REQUERIDA PARA PROCEDIMIENTOS DE CONTRATACIÓN DE RÉGIMEN COMÚN:</t>
  </si>
  <si>
    <t>Para procesos de Subasta Inversa Electrónica NO APLICA</t>
  </si>
  <si>
    <t>P. Común, Mínimo 10 años y Obra Mínimo 20 años</t>
  </si>
  <si>
    <t>Menor Cuantía de Obras, Cotización de Obras, Licitación Obras.</t>
  </si>
  <si>
    <t>Para procesos de: Menor Cuantía (Bienes y Servicios), Cotización (Bienes y Servicios), Licitación (Bienes y Servicios), Consultoría Contratación  Directa - Consultoría Lista  Corta, consultoría concurso Publico, Consultoría contratación Directa por Terminación Unilateral, Lista Corta por Contratación Directa Desierta y Concurso Público por Lista Corta Desierta.</t>
  </si>
  <si>
    <t>No aplica acorde, RESOLUCIÓN Nro. R.E-SERCOP-2023-0134, MEDIANTE LA CUAL EL SERVICIO NACIONAL DE CONTRATACIÓN PÚBLICA RESUELVE: EXPEDIR LA NORMATIVA SECUNDARIA DEL SISTEMA NACIONAL DE CONTRATACIÓN PÚBLICA -SNCP-, Segundo Suplemento Nº 367 - Registro Oficial de fecha jueves, 03 agosto 2023;
Artículo 38.- Selección objetiva en subasta inversa. - En los procesos de subasta inversa electrónica, las entidades contratantes no solicitarán la acreditación de experiencia general y específica del oferente, el tiempo de existencia legal para personas jurídicas ni el patrimonio mínimo para las personas jurídicas.
Se podrá requerir acreditación relacionada respecto a la distribución autorizada de marcas y representación de propiedad industrial, cuando de la naturaleza del objeto de contratación se desprenda que es un elemento indispensable del bien o servicio requerido.
Así como lo establecido en el RLOSNCP Art. 130.- numeral 7 donde indica que Los parámetros de calificación se sujetarán al principio de selección objetiva, que consiste en que las especificaciones técnicas o términos de referencia, según corresponda, así como las reglas de participación se enfocarán exclusivamente en el bien o servicio. En ningún caso se solicitará la acreditación de requisitos relacionados al sujeto.</t>
  </si>
  <si>
    <t>Obras en general</t>
  </si>
  <si>
    <t>Costrucciones  de edificaciones, canchas deportivas y cubiertas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</si>
</sst>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[$$-300A]\ #,##0.00;[Red][$$-300A]\ #,##0.00"/>
    <numFmt numFmtId="166" formatCode="[$$-300A]\ #,##0.0000;[Red][$$-300A]\ #,##0.0000"/>
    <numFmt numFmtId="167" formatCode="&quot;No mayor a &quot;0%"/>
    <numFmt numFmtId="168" formatCode="&quot;Mínimo &quot;0%"/>
    <numFmt numFmtId="169" formatCode="&quot;En los ultimos&quot;\ 0\ &quot;años&quot;"/>
    <numFmt numFmtId="170" formatCode="&quot;Máximo &quot;0\ &quot;contratos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 Narrow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0"/>
      <name val="Arial"/>
      <family val="2"/>
    </font>
    <font>
      <b/>
      <sz val="16"/>
      <color theme="0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theme="1"/>
      </left>
      <right style="thin">
        <color rgb="FFFFC000"/>
      </right>
      <top style="thin">
        <color rgb="FFFFC000"/>
      </top>
      <bottom style="medium">
        <color theme="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medium">
        <color theme="1"/>
      </bottom>
      <diagonal/>
    </border>
    <border>
      <left style="thin">
        <color rgb="FFFFC000"/>
      </left>
      <right style="medium">
        <color theme="1"/>
      </right>
      <top style="thin">
        <color rgb="FFFFC000"/>
      </top>
      <bottom style="medium">
        <color theme="1"/>
      </bottom>
      <diagonal/>
    </border>
    <border>
      <left style="medium">
        <color theme="1"/>
      </left>
      <right style="thin">
        <color rgb="FFFFC000"/>
      </right>
      <top style="medium">
        <color theme="1"/>
      </top>
      <bottom style="medium">
        <color theme="1"/>
      </bottom>
      <diagonal/>
    </border>
    <border>
      <left style="thin">
        <color rgb="FFFFC000"/>
      </left>
      <right style="thin">
        <color rgb="FFFFC000"/>
      </right>
      <top style="medium">
        <color theme="1"/>
      </top>
      <bottom style="medium">
        <color theme="1"/>
      </bottom>
      <diagonal/>
    </border>
    <border>
      <left style="thin">
        <color rgb="FFFFC000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rgb="FFFFC000"/>
      </right>
      <top style="medium">
        <color theme="1"/>
      </top>
      <bottom/>
      <diagonal/>
    </border>
    <border>
      <left style="thin">
        <color rgb="FFFFC000"/>
      </left>
      <right style="thin">
        <color rgb="FFFFC000"/>
      </right>
      <top style="medium">
        <color theme="1"/>
      </top>
      <bottom/>
      <diagonal/>
    </border>
    <border>
      <left style="thin">
        <color rgb="FFFFC000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rgb="FFFFC000"/>
      </right>
      <top/>
      <bottom style="thin">
        <color rgb="FFFFC000"/>
      </bottom>
      <diagonal/>
    </border>
    <border>
      <left style="thin">
        <color rgb="FFFFC000"/>
      </left>
      <right style="thin">
        <color rgb="FFFFC000"/>
      </right>
      <top/>
      <bottom style="thin">
        <color rgb="FFFFC000"/>
      </bottom>
      <diagonal/>
    </border>
    <border>
      <left style="thin">
        <color rgb="FFFFC000"/>
      </left>
      <right style="medium">
        <color theme="1"/>
      </right>
      <top/>
      <bottom style="thin">
        <color rgb="FFFFC000"/>
      </bottom>
      <diagonal/>
    </border>
    <border>
      <left style="medium">
        <color theme="1"/>
      </left>
      <right style="thin">
        <color rgb="FFFFC000"/>
      </right>
      <top/>
      <bottom style="medium">
        <color theme="1"/>
      </bottom>
      <diagonal/>
    </border>
    <border>
      <left style="thin">
        <color rgb="FFFFC000"/>
      </left>
      <right style="thin">
        <color rgb="FFFFC000"/>
      </right>
      <top/>
      <bottom style="medium">
        <color theme="1"/>
      </bottom>
      <diagonal/>
    </border>
    <border>
      <left style="thin">
        <color rgb="FFFFC000"/>
      </left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0">
    <xf numFmtId="0" fontId="0" fillId="0" borderId="0" xfId="0"/>
    <xf numFmtId="0" fontId="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165" fontId="4" fillId="0" borderId="2" xfId="0" applyNumberFormat="1" applyFont="1" applyBorder="1"/>
    <xf numFmtId="0" fontId="4" fillId="0" borderId="5" xfId="0" applyFont="1" applyBorder="1"/>
    <xf numFmtId="0" fontId="4" fillId="0" borderId="7" xfId="0" applyFont="1" applyBorder="1"/>
    <xf numFmtId="165" fontId="4" fillId="0" borderId="8" xfId="0" applyNumberFormat="1" applyFont="1" applyBorder="1"/>
    <xf numFmtId="0" fontId="4" fillId="0" borderId="9" xfId="0" applyFont="1" applyBorder="1"/>
    <xf numFmtId="0" fontId="4" fillId="0" borderId="3" xfId="0" applyFont="1" applyBorder="1"/>
    <xf numFmtId="165" fontId="4" fillId="0" borderId="4" xfId="0" applyNumberFormat="1" applyFont="1" applyBorder="1"/>
    <xf numFmtId="0" fontId="4" fillId="0" borderId="6" xfId="0" applyFont="1" applyBorder="1"/>
    <xf numFmtId="165" fontId="4" fillId="0" borderId="11" xfId="0" applyNumberFormat="1" applyFont="1" applyBorder="1"/>
    <xf numFmtId="165" fontId="4" fillId="0" borderId="0" xfId="0" applyNumberFormat="1" applyFont="1"/>
    <xf numFmtId="0" fontId="4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/>
    <xf numFmtId="0" fontId="4" fillId="0" borderId="4" xfId="0" applyFont="1" applyBorder="1"/>
    <xf numFmtId="0" fontId="4" fillId="0" borderId="10" xfId="0" applyFont="1" applyBorder="1"/>
    <xf numFmtId="165" fontId="4" fillId="0" borderId="10" xfId="0" applyNumberFormat="1" applyFont="1" applyBorder="1"/>
    <xf numFmtId="0" fontId="4" fillId="0" borderId="11" xfId="0" applyFont="1" applyBorder="1"/>
    <xf numFmtId="0" fontId="4" fillId="0" borderId="12" xfId="0" applyFont="1" applyBorder="1"/>
    <xf numFmtId="165" fontId="4" fillId="0" borderId="13" xfId="0" applyNumberFormat="1" applyFont="1" applyBorder="1"/>
    <xf numFmtId="165" fontId="4" fillId="0" borderId="14" xfId="0" applyNumberFormat="1" applyFont="1" applyBorder="1"/>
    <xf numFmtId="0" fontId="4" fillId="0" borderId="15" xfId="0" applyFont="1" applyBorder="1"/>
    <xf numFmtId="0" fontId="4" fillId="0" borderId="14" xfId="0" applyFont="1" applyBorder="1"/>
    <xf numFmtId="0" fontId="8" fillId="0" borderId="0" xfId="0" applyFont="1"/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164" fontId="0" fillId="0" borderId="0" xfId="1" applyFont="1" applyFill="1" applyProtection="1">
      <protection locked="0"/>
    </xf>
    <xf numFmtId="164" fontId="0" fillId="0" borderId="0" xfId="0" applyNumberFormat="1" applyProtection="1">
      <protection locked="0"/>
    </xf>
    <xf numFmtId="164" fontId="0" fillId="0" borderId="0" xfId="1" applyFont="1" applyFill="1" applyBorder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2" fontId="0" fillId="0" borderId="1" xfId="1" applyNumberFormat="1" applyFont="1" applyFill="1" applyBorder="1" applyProtection="1">
      <protection locked="0"/>
    </xf>
    <xf numFmtId="164" fontId="0" fillId="0" borderId="11" xfId="1" applyFont="1" applyFill="1" applyBorder="1" applyProtection="1"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2" xfId="0" applyNumberFormat="1" applyFill="1" applyBorder="1" applyProtection="1">
      <protection locked="0"/>
    </xf>
    <xf numFmtId="167" fontId="0" fillId="2" borderId="2" xfId="0" applyNumberFormat="1" applyFill="1" applyBorder="1" applyProtection="1">
      <protection locked="0"/>
    </xf>
    <xf numFmtId="0" fontId="0" fillId="2" borderId="7" xfId="1" applyNumberFormat="1" applyFont="1" applyFill="1" applyBorder="1" applyProtection="1">
      <protection locked="0"/>
    </xf>
    <xf numFmtId="0" fontId="0" fillId="2" borderId="0" xfId="1" applyNumberFormat="1" applyFont="1" applyFill="1" applyBorder="1" applyProtection="1">
      <protection locked="0"/>
    </xf>
    <xf numFmtId="10" fontId="0" fillId="2" borderId="8" xfId="0" applyNumberFormat="1" applyFill="1" applyBorder="1" applyProtection="1">
      <protection locked="0"/>
    </xf>
    <xf numFmtId="10" fontId="0" fillId="2" borderId="0" xfId="0" applyNumberFormat="1" applyFill="1" applyProtection="1">
      <protection locked="0"/>
    </xf>
    <xf numFmtId="9" fontId="0" fillId="2" borderId="1" xfId="0" applyNumberFormat="1" applyFill="1" applyBorder="1" applyProtection="1">
      <protection locked="0"/>
    </xf>
    <xf numFmtId="9" fontId="0" fillId="2" borderId="11" xfId="0" applyNumberFormat="1" applyFill="1" applyBorder="1" applyProtection="1">
      <protection locked="0"/>
    </xf>
    <xf numFmtId="169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Protection="1">
      <protection locked="0"/>
    </xf>
    <xf numFmtId="165" fontId="0" fillId="2" borderId="8" xfId="0" applyNumberFormat="1" applyFill="1" applyBorder="1" applyProtection="1">
      <protection locked="0"/>
    </xf>
    <xf numFmtId="167" fontId="0" fillId="2" borderId="8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9" fontId="0" fillId="2" borderId="8" xfId="0" applyNumberFormat="1" applyFill="1" applyBorder="1" applyProtection="1">
      <protection locked="0"/>
    </xf>
    <xf numFmtId="9" fontId="0" fillId="2" borderId="0" xfId="0" applyNumberFormat="1" applyFill="1" applyProtection="1">
      <protection locked="0"/>
    </xf>
    <xf numFmtId="9" fontId="0" fillId="2" borderId="7" xfId="0" applyNumberFormat="1" applyFill="1" applyBorder="1" applyProtection="1">
      <protection locked="0"/>
    </xf>
    <xf numFmtId="168" fontId="0" fillId="2" borderId="7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16" xfId="0" applyFont="1" applyBorder="1" applyProtection="1">
      <protection locked="0"/>
    </xf>
    <xf numFmtId="167" fontId="0" fillId="0" borderId="5" xfId="0" applyNumberFormat="1" applyBorder="1" applyAlignment="1" applyProtection="1">
      <alignment horizontal="center" vertical="center"/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0" xfId="0" applyNumberFormat="1" applyFill="1" applyProtection="1">
      <protection locked="0"/>
    </xf>
    <xf numFmtId="165" fontId="0" fillId="2" borderId="10" xfId="0" applyNumberFormat="1" applyFill="1" applyBorder="1" applyProtection="1">
      <protection locked="0"/>
    </xf>
    <xf numFmtId="165" fontId="0" fillId="0" borderId="0" xfId="0" applyNumberFormat="1" applyProtection="1">
      <protection locked="0"/>
    </xf>
    <xf numFmtId="0" fontId="0" fillId="2" borderId="13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167" fontId="0" fillId="0" borderId="0" xfId="0" applyNumberFormat="1" applyAlignment="1">
      <alignment horizontal="center" vertical="center"/>
    </xf>
    <xf numFmtId="164" fontId="0" fillId="0" borderId="0" xfId="1" applyFont="1" applyFill="1" applyBorder="1" applyAlignment="1" applyProtection="1">
      <alignment horizontal="center" vertical="center"/>
    </xf>
    <xf numFmtId="170" fontId="0" fillId="0" borderId="0" xfId="1" applyNumberFormat="1" applyFont="1" applyFill="1" applyBorder="1" applyAlignment="1" applyProtection="1">
      <alignment horizontal="center" vertical="center"/>
    </xf>
    <xf numFmtId="169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69" fontId="0" fillId="0" borderId="0" xfId="0" applyNumberFormat="1" applyAlignment="1" applyProtection="1">
      <alignment horizontal="center" vertical="center"/>
      <protection locked="0"/>
    </xf>
    <xf numFmtId="164" fontId="17" fillId="3" borderId="0" xfId="1" applyFont="1" applyFill="1" applyBorder="1" applyAlignment="1" applyProtection="1">
      <alignment horizontal="center" vertical="center"/>
    </xf>
    <xf numFmtId="170" fontId="17" fillId="3" borderId="5" xfId="1" applyNumberFormat="1" applyFont="1" applyFill="1" applyBorder="1" applyAlignment="1" applyProtection="1">
      <alignment horizontal="center" vertical="center"/>
    </xf>
    <xf numFmtId="169" fontId="17" fillId="3" borderId="8" xfId="0" applyNumberFormat="1" applyFont="1" applyFill="1" applyBorder="1" applyAlignment="1">
      <alignment horizontal="center" vertical="center"/>
    </xf>
    <xf numFmtId="170" fontId="17" fillId="3" borderId="9" xfId="1" applyNumberFormat="1" applyFont="1" applyFill="1" applyBorder="1" applyAlignment="1" applyProtection="1">
      <alignment horizontal="center" vertical="center"/>
    </xf>
    <xf numFmtId="170" fontId="17" fillId="3" borderId="6" xfId="1" applyNumberFormat="1" applyFont="1" applyFill="1" applyBorder="1" applyAlignment="1" applyProtection="1">
      <alignment horizontal="center" vertical="center"/>
    </xf>
    <xf numFmtId="169" fontId="17" fillId="3" borderId="4" xfId="0" applyNumberFormat="1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167" fontId="17" fillId="3" borderId="0" xfId="0" applyNumberFormat="1" applyFont="1" applyFill="1" applyAlignment="1">
      <alignment horizontal="center" vertical="center"/>
    </xf>
    <xf numFmtId="170" fontId="17" fillId="3" borderId="0" xfId="1" applyNumberFormat="1" applyFont="1" applyFill="1" applyBorder="1" applyAlignment="1" applyProtection="1">
      <alignment horizontal="center" vertical="center"/>
    </xf>
    <xf numFmtId="169" fontId="17" fillId="3" borderId="0" xfId="0" applyNumberFormat="1" applyFont="1" applyFill="1" applyAlignment="1">
      <alignment horizontal="center" vertical="center"/>
    </xf>
    <xf numFmtId="165" fontId="0" fillId="2" borderId="15" xfId="0" applyNumberFormat="1" applyFill="1" applyBorder="1" applyProtection="1">
      <protection locked="0"/>
    </xf>
    <xf numFmtId="168" fontId="0" fillId="2" borderId="13" xfId="0" applyNumberFormat="1" applyFill="1" applyBorder="1" applyProtection="1">
      <protection locked="0"/>
    </xf>
    <xf numFmtId="167" fontId="0" fillId="2" borderId="14" xfId="0" applyNumberFormat="1" applyFill="1" applyBorder="1" applyProtection="1">
      <protection locked="0"/>
    </xf>
    <xf numFmtId="9" fontId="0" fillId="2" borderId="12" xfId="0" applyNumberFormat="1" applyFill="1" applyBorder="1" applyProtection="1">
      <protection locked="0"/>
    </xf>
    <xf numFmtId="9" fontId="0" fillId="2" borderId="13" xfId="0" applyNumberFormat="1" applyFill="1" applyBorder="1" applyProtection="1">
      <protection locked="0"/>
    </xf>
    <xf numFmtId="9" fontId="0" fillId="2" borderId="14" xfId="0" applyNumberFormat="1" applyFill="1" applyBorder="1" applyProtection="1">
      <protection locked="0"/>
    </xf>
    <xf numFmtId="167" fontId="17" fillId="3" borderId="1" xfId="0" applyNumberFormat="1" applyFont="1" applyFill="1" applyBorder="1" applyAlignment="1">
      <alignment horizontal="center" vertical="center"/>
    </xf>
    <xf numFmtId="169" fontId="17" fillId="3" borderId="2" xfId="0" applyNumberFormat="1" applyFont="1" applyFill="1" applyBorder="1" applyAlignment="1">
      <alignment horizontal="center" vertical="center"/>
    </xf>
    <xf numFmtId="167" fontId="17" fillId="3" borderId="7" xfId="0" applyNumberFormat="1" applyFont="1" applyFill="1" applyBorder="1" applyAlignment="1">
      <alignment horizontal="center" vertical="center"/>
    </xf>
    <xf numFmtId="167" fontId="17" fillId="3" borderId="3" xfId="0" applyNumberFormat="1" applyFont="1" applyFill="1" applyBorder="1" applyAlignment="1">
      <alignment horizontal="center" vertical="center"/>
    </xf>
    <xf numFmtId="164" fontId="17" fillId="3" borderId="5" xfId="1" applyFont="1" applyFill="1" applyBorder="1" applyAlignment="1" applyProtection="1">
      <alignment horizontal="center" vertical="center"/>
    </xf>
    <xf numFmtId="167" fontId="17" fillId="3" borderId="2" xfId="0" applyNumberFormat="1" applyFont="1" applyFill="1" applyBorder="1" applyAlignment="1">
      <alignment horizontal="center" vertical="center"/>
    </xf>
    <xf numFmtId="164" fontId="17" fillId="3" borderId="9" xfId="1" applyFont="1" applyFill="1" applyBorder="1" applyAlignment="1" applyProtection="1">
      <alignment horizontal="center" vertical="center"/>
    </xf>
    <xf numFmtId="167" fontId="17" fillId="3" borderId="8" xfId="0" applyNumberFormat="1" applyFont="1" applyFill="1" applyBorder="1" applyAlignment="1">
      <alignment horizontal="center" vertical="center"/>
    </xf>
    <xf numFmtId="164" fontId="17" fillId="3" borderId="6" xfId="1" applyFont="1" applyFill="1" applyBorder="1" applyAlignment="1" applyProtection="1">
      <alignment horizontal="center" vertical="center"/>
    </xf>
    <xf numFmtId="167" fontId="17" fillId="3" borderId="4" xfId="0" applyNumberFormat="1" applyFont="1" applyFill="1" applyBorder="1" applyAlignment="1">
      <alignment horizontal="center" vertical="center"/>
    </xf>
    <xf numFmtId="164" fontId="17" fillId="3" borderId="1" xfId="1" applyFont="1" applyFill="1" applyBorder="1" applyAlignment="1" applyProtection="1">
      <alignment horizontal="center" vertical="center"/>
    </xf>
    <xf numFmtId="164" fontId="17" fillId="3" borderId="7" xfId="1" applyFont="1" applyFill="1" applyBorder="1" applyAlignment="1" applyProtection="1">
      <alignment horizontal="center" vertical="center"/>
    </xf>
    <xf numFmtId="164" fontId="17" fillId="3" borderId="3" xfId="1" applyFont="1" applyFill="1" applyBorder="1" applyAlignment="1" applyProtection="1">
      <alignment horizontal="center" vertical="center"/>
    </xf>
    <xf numFmtId="170" fontId="17" fillId="3" borderId="2" xfId="1" applyNumberFormat="1" applyFont="1" applyFill="1" applyBorder="1" applyAlignment="1" applyProtection="1">
      <alignment horizontal="center" vertical="center"/>
    </xf>
    <xf numFmtId="170" fontId="17" fillId="3" borderId="8" xfId="1" applyNumberFormat="1" applyFont="1" applyFill="1" applyBorder="1" applyAlignment="1" applyProtection="1">
      <alignment horizontal="center" vertical="center"/>
    </xf>
    <xf numFmtId="170" fontId="17" fillId="3" borderId="4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165" fontId="0" fillId="0" borderId="0" xfId="0" applyNumberFormat="1"/>
    <xf numFmtId="168" fontId="0" fillId="0" borderId="0" xfId="0" applyNumberFormat="1"/>
    <xf numFmtId="167" fontId="0" fillId="0" borderId="0" xfId="0" applyNumberFormat="1"/>
    <xf numFmtId="9" fontId="0" fillId="0" borderId="0" xfId="0" applyNumberFormat="1"/>
    <xf numFmtId="0" fontId="13" fillId="0" borderId="7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0" fillId="0" borderId="7" xfId="0" applyBorder="1"/>
    <xf numFmtId="0" fontId="0" fillId="0" borderId="8" xfId="0" applyBorder="1"/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167" fontId="17" fillId="3" borderId="28" xfId="0" applyNumberFormat="1" applyFont="1" applyFill="1" applyBorder="1" applyAlignment="1">
      <alignment horizontal="center" vertical="center"/>
    </xf>
    <xf numFmtId="164" fontId="17" fillId="3" borderId="28" xfId="1" applyFont="1" applyFill="1" applyBorder="1" applyAlignment="1" applyProtection="1">
      <alignment horizontal="center" vertical="center"/>
    </xf>
    <xf numFmtId="170" fontId="17" fillId="3" borderId="28" xfId="1" applyNumberFormat="1" applyFont="1" applyFill="1" applyBorder="1" applyAlignment="1" applyProtection="1">
      <alignment horizontal="center" vertical="center"/>
    </xf>
    <xf numFmtId="169" fontId="17" fillId="3" borderId="28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5" fontId="5" fillId="0" borderId="2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5" fontId="6" fillId="0" borderId="12" xfId="1" applyNumberFormat="1" applyFont="1" applyBorder="1" applyAlignment="1">
      <alignment horizontal="center"/>
    </xf>
    <xf numFmtId="165" fontId="6" fillId="0" borderId="13" xfId="1" applyNumberFormat="1" applyFont="1" applyBorder="1" applyAlignment="1">
      <alignment horizontal="center"/>
    </xf>
    <xf numFmtId="165" fontId="6" fillId="0" borderId="14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5" fontId="6" fillId="0" borderId="12" xfId="1" applyNumberFormat="1" applyFont="1" applyBorder="1" applyAlignment="1">
      <alignment horizontal="center" wrapText="1"/>
    </xf>
    <xf numFmtId="165" fontId="6" fillId="0" borderId="13" xfId="1" applyNumberFormat="1" applyFont="1" applyBorder="1" applyAlignment="1">
      <alignment horizontal="center" wrapText="1"/>
    </xf>
    <xf numFmtId="165" fontId="6" fillId="0" borderId="14" xfId="1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  <xf numFmtId="165" fontId="5" fillId="0" borderId="10" xfId="1" applyNumberFormat="1" applyFont="1" applyBorder="1" applyAlignment="1">
      <alignment horizontal="center"/>
    </xf>
    <xf numFmtId="165" fontId="5" fillId="0" borderId="4" xfId="1" applyNumberFormat="1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6" fillId="0" borderId="2" xfId="1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6" fillId="3" borderId="1" xfId="0" applyFont="1" applyFill="1" applyBorder="1" applyAlignment="1">
      <alignment horizontal="justify" vertical="top" wrapText="1"/>
    </xf>
    <xf numFmtId="0" fontId="16" fillId="3" borderId="11" xfId="0" applyFont="1" applyFill="1" applyBorder="1" applyAlignment="1">
      <alignment horizontal="justify" vertical="top" wrapText="1"/>
    </xf>
    <xf numFmtId="0" fontId="16" fillId="3" borderId="2" xfId="0" applyFont="1" applyFill="1" applyBorder="1" applyAlignment="1">
      <alignment horizontal="justify" vertical="top" wrapText="1"/>
    </xf>
    <xf numFmtId="0" fontId="16" fillId="3" borderId="7" xfId="0" applyFont="1" applyFill="1" applyBorder="1" applyAlignment="1">
      <alignment horizontal="justify" vertical="top" wrapText="1"/>
    </xf>
    <xf numFmtId="0" fontId="16" fillId="3" borderId="0" xfId="0" applyFont="1" applyFill="1" applyAlignment="1">
      <alignment horizontal="justify" vertical="top" wrapText="1"/>
    </xf>
    <xf numFmtId="0" fontId="16" fillId="3" borderId="8" xfId="0" applyFont="1" applyFill="1" applyBorder="1" applyAlignment="1">
      <alignment horizontal="justify" vertical="top" wrapText="1"/>
    </xf>
    <xf numFmtId="0" fontId="16" fillId="3" borderId="3" xfId="0" applyFont="1" applyFill="1" applyBorder="1" applyAlignment="1">
      <alignment horizontal="justify" vertical="top" wrapText="1"/>
    </xf>
    <xf numFmtId="0" fontId="16" fillId="3" borderId="10" xfId="0" applyFont="1" applyFill="1" applyBorder="1" applyAlignment="1">
      <alignment horizontal="justify" vertical="top" wrapText="1"/>
    </xf>
    <xf numFmtId="0" fontId="16" fillId="3" borderId="4" xfId="0" applyFont="1" applyFill="1" applyBorder="1" applyAlignment="1">
      <alignment horizontal="justify" vertical="top" wrapText="1"/>
    </xf>
    <xf numFmtId="165" fontId="6" fillId="0" borderId="12" xfId="1" applyNumberFormat="1" applyFont="1" applyFill="1" applyBorder="1" applyAlignment="1" applyProtection="1">
      <alignment horizontal="center"/>
      <protection locked="0"/>
    </xf>
    <xf numFmtId="165" fontId="6" fillId="0" borderId="13" xfId="1" applyNumberFormat="1" applyFont="1" applyFill="1" applyBorder="1" applyAlignment="1" applyProtection="1">
      <alignment horizontal="center"/>
      <protection locked="0"/>
    </xf>
    <xf numFmtId="165" fontId="6" fillId="0" borderId="14" xfId="1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14" fillId="5" borderId="17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2" fillId="7" borderId="1" xfId="0" applyFont="1" applyFill="1" applyBorder="1" applyAlignment="1">
      <alignment horizontal="center" vertical="center" wrapText="1"/>
    </xf>
    <xf numFmtId="0" fontId="22" fillId="7" borderId="11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66" fontId="15" fillId="5" borderId="21" xfId="1" applyNumberFormat="1" applyFont="1" applyFill="1" applyBorder="1" applyAlignment="1" applyProtection="1">
      <alignment horizontal="center" vertical="center"/>
    </xf>
    <xf numFmtId="166" fontId="15" fillId="5" borderId="22" xfId="1" applyNumberFormat="1" applyFont="1" applyFill="1" applyBorder="1" applyAlignment="1" applyProtection="1">
      <alignment horizontal="center" vertical="center"/>
    </xf>
    <xf numFmtId="166" fontId="15" fillId="5" borderId="23" xfId="1" applyNumberFormat="1" applyFont="1" applyFill="1" applyBorder="1" applyAlignment="1" applyProtection="1">
      <alignment horizontal="center" vertical="center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21" fillId="3" borderId="11" xfId="0" applyFont="1" applyFill="1" applyBorder="1" applyAlignment="1" applyProtection="1">
      <alignment horizontal="center" vertical="center" wrapText="1"/>
      <protection locked="0"/>
    </xf>
    <xf numFmtId="0" fontId="21" fillId="3" borderId="2" xfId="0" applyFont="1" applyFill="1" applyBorder="1" applyAlignment="1" applyProtection="1">
      <alignment horizontal="center" vertical="center" wrapText="1"/>
      <protection locked="0"/>
    </xf>
    <xf numFmtId="0" fontId="21" fillId="3" borderId="3" xfId="0" applyFont="1" applyFill="1" applyBorder="1" applyAlignment="1" applyProtection="1">
      <alignment horizontal="center" vertical="center" wrapText="1"/>
      <protection locked="0"/>
    </xf>
    <xf numFmtId="0" fontId="21" fillId="3" borderId="10" xfId="0" applyFont="1" applyFill="1" applyBorder="1" applyAlignment="1" applyProtection="1">
      <alignment horizontal="center" vertical="center" wrapText="1"/>
      <protection locked="0"/>
    </xf>
    <xf numFmtId="0" fontId="21" fillId="3" borderId="4" xfId="0" applyFont="1" applyFill="1" applyBorder="1" applyAlignment="1" applyProtection="1">
      <alignment horizontal="center" vertical="center" wrapText="1"/>
      <protection locked="0"/>
    </xf>
    <xf numFmtId="166" fontId="15" fillId="5" borderId="24" xfId="1" applyNumberFormat="1" applyFont="1" applyFill="1" applyBorder="1" applyAlignment="1" applyProtection="1">
      <alignment horizontal="center" vertical="center"/>
    </xf>
    <xf numFmtId="166" fontId="15" fillId="5" borderId="25" xfId="1" applyNumberFormat="1" applyFont="1" applyFill="1" applyBorder="1" applyAlignment="1" applyProtection="1">
      <alignment horizontal="center" vertical="center"/>
    </xf>
    <xf numFmtId="166" fontId="15" fillId="5" borderId="26" xfId="1" applyNumberFormat="1" applyFont="1" applyFill="1" applyBorder="1" applyAlignment="1" applyProtection="1">
      <alignment horizontal="center" vertical="center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 wrapText="1"/>
    </xf>
    <xf numFmtId="166" fontId="19" fillId="5" borderId="32" xfId="1" applyNumberFormat="1" applyFont="1" applyFill="1" applyBorder="1" applyAlignment="1" applyProtection="1">
      <alignment horizontal="center" vertical="center"/>
    </xf>
    <xf numFmtId="166" fontId="19" fillId="5" borderId="33" xfId="1" applyNumberFormat="1" applyFont="1" applyFill="1" applyBorder="1" applyAlignment="1" applyProtection="1">
      <alignment horizontal="center" vertical="center"/>
    </xf>
    <xf numFmtId="166" fontId="19" fillId="5" borderId="34" xfId="1" applyNumberFormat="1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2" fillId="6" borderId="1" xfId="0" applyFont="1" applyFill="1" applyBorder="1" applyAlignment="1">
      <alignment horizontal="left" wrapText="1"/>
    </xf>
    <xf numFmtId="0" fontId="22" fillId="6" borderId="11" xfId="0" applyFont="1" applyFill="1" applyBorder="1" applyAlignment="1">
      <alignment horizontal="left" wrapText="1"/>
    </xf>
    <xf numFmtId="0" fontId="22" fillId="6" borderId="2" xfId="0" applyFont="1" applyFill="1" applyBorder="1" applyAlignment="1">
      <alignment horizontal="left" wrapText="1"/>
    </xf>
    <xf numFmtId="0" fontId="22" fillId="6" borderId="7" xfId="0" applyFont="1" applyFill="1" applyBorder="1" applyAlignment="1">
      <alignment horizontal="left" wrapText="1"/>
    </xf>
    <xf numFmtId="0" fontId="22" fillId="6" borderId="0" xfId="0" applyFont="1" applyFill="1" applyAlignment="1">
      <alignment horizontal="left" wrapText="1"/>
    </xf>
    <xf numFmtId="0" fontId="22" fillId="6" borderId="8" xfId="0" applyFont="1" applyFill="1" applyBorder="1" applyAlignment="1">
      <alignment horizontal="left" wrapText="1"/>
    </xf>
    <xf numFmtId="165" fontId="12" fillId="3" borderId="7" xfId="1" applyNumberFormat="1" applyFont="1" applyFill="1" applyBorder="1" applyAlignment="1" applyProtection="1">
      <alignment horizontal="center" vertical="center"/>
      <protection locked="0"/>
    </xf>
    <xf numFmtId="165" fontId="12" fillId="3" borderId="0" xfId="1" applyNumberFormat="1" applyFont="1" applyFill="1" applyBorder="1" applyAlignment="1" applyProtection="1">
      <alignment horizontal="center" vertical="center"/>
      <protection locked="0"/>
    </xf>
    <xf numFmtId="165" fontId="12" fillId="3" borderId="8" xfId="1" applyNumberFormat="1" applyFont="1" applyFill="1" applyBorder="1" applyAlignment="1" applyProtection="1">
      <alignment horizontal="center" vertical="center"/>
      <protection locked="0"/>
    </xf>
    <xf numFmtId="165" fontId="12" fillId="3" borderId="3" xfId="1" applyNumberFormat="1" applyFont="1" applyFill="1" applyBorder="1" applyAlignment="1" applyProtection="1">
      <alignment horizontal="center" vertical="center"/>
      <protection locked="0"/>
    </xf>
    <xf numFmtId="165" fontId="12" fillId="3" borderId="10" xfId="1" applyNumberFormat="1" applyFont="1" applyFill="1" applyBorder="1" applyAlignment="1" applyProtection="1">
      <alignment horizontal="center" vertical="center"/>
      <protection locked="0"/>
    </xf>
    <xf numFmtId="165" fontId="12" fillId="3" borderId="4" xfId="1" applyNumberFormat="1" applyFont="1" applyFill="1" applyBorder="1" applyAlignment="1" applyProtection="1">
      <alignment horizontal="center" vertical="center"/>
      <protection locked="0"/>
    </xf>
    <xf numFmtId="0" fontId="22" fillId="8" borderId="1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8" borderId="7" xfId="0" applyFont="1" applyFill="1" applyBorder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D90E1"/>
      <color rgb="FF66FF33"/>
      <color rgb="FF33CC33"/>
      <color rgb="FF86F098"/>
      <color rgb="FF01BCFF"/>
      <color rgb="FF902F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8E44C87-14C1-4357-AA83-AF4673F5B1BF}" diskRevisions="1" revisionId="12" version="5" protected="1">
  <header guid="{EB93CFC7-A7FE-4E5C-8D1B-FF79919110DF}" dateTime="2024-04-07T11:07:34" maxSheetId="6" userName="ASUS" r:id="rId1">
    <sheetIdMap count="5">
      <sheetId val="1"/>
      <sheetId val="2"/>
      <sheetId val="3"/>
      <sheetId val="4"/>
      <sheetId val="5"/>
    </sheetIdMap>
  </header>
  <header guid="{7487319C-3BAF-4BBC-B40D-FB94A92D4A37}" dateTime="2024-04-07T11:08:39" maxSheetId="6" userName="ASUS" r:id="rId2">
    <sheetIdMap count="5">
      <sheetId val="1"/>
      <sheetId val="2"/>
      <sheetId val="3"/>
      <sheetId val="4"/>
      <sheetId val="5"/>
    </sheetIdMap>
  </header>
  <header guid="{070ED813-2454-4DE1-8B48-4A4816C446F6}" dateTime="2024-04-08T11:13:20" maxSheetId="6" userName="ServiciosProfesional" r:id="rId3" minRId="4">
    <sheetIdMap count="5">
      <sheetId val="1"/>
      <sheetId val="2"/>
      <sheetId val="3"/>
      <sheetId val="4"/>
      <sheetId val="5"/>
    </sheetIdMap>
  </header>
  <header guid="{145B63D1-E41B-438B-A6DC-3AD54C3D86C6}" dateTime="2024-04-10T14:10:30" maxSheetId="6" userName="JOSE LUIS ROA BUSTAMANTE" r:id="rId4" minRId="8">
    <sheetIdMap count="5">
      <sheetId val="1"/>
      <sheetId val="2"/>
      <sheetId val="3"/>
      <sheetId val="4"/>
      <sheetId val="5"/>
    </sheetIdMap>
  </header>
  <header guid="{F8E44C87-14C1-4357-AA83-AF4673F5B1BF}" dateTime="2024-04-10T14:11:10" maxSheetId="6" userName="JOSE LUIS ROA BUSTAMANTE" r:id="rId5" minRId="12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265C60F-FE03-4B9F-98FD-985D9B18C952}" action="delete"/>
  <rdn rId="0" localSheetId="1" customView="1" name="Z_5265C60F_FE03_4B9F_98FD_985D9B18C952_.wvu.Rows" hidden="1" oldHidden="1">
    <formula>Hoja1!$2:$2</formula>
    <oldFormula>Hoja1!$2:$2</oldFormula>
  </rdn>
  <rdn rId="0" localSheetId="5" customView="1" name="Z_5265C60F_FE03_4B9F_98FD_985D9B18C952_.wvu.Rows" hidden="1" oldHidden="1">
    <formula>'Experiencia General-Especifica'!$1:$14,'Experiencia General-Especifica'!$24:$27,'Experiencia General-Especifica'!$29:$31</formula>
    <oldFormula>'Experiencia General-Especifica'!$1:$14,'Experiencia General-Especifica'!$24:$27,'Experiencia General-Especifica'!$29:$31</oldFormula>
  </rdn>
  <rdn rId="0" localSheetId="5" customView="1" name="Z_5265C60F_FE03_4B9F_98FD_985D9B18C952_.wvu.Cols" hidden="1" oldHidden="1">
    <formula>'Experiencia General-Especifica'!$A:$C</formula>
    <oldFormula>'Experiencia General-Especifica'!$A:$C</oldFormula>
  </rdn>
  <rcv guid="{5265C60F-FE03-4B9F-98FD-985D9B18C952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" sId="5" numFmtId="11">
    <oc r="E18">
      <v>1225420</v>
    </oc>
    <nc r="E18">
      <v>7000</v>
    </nc>
  </rcc>
  <rdn rId="0" localSheetId="1" customView="1" name="Z_A8AE1C9A_BC3A_4C97_9401_60D4DA980BAF_.wvu.Rows" hidden="1" oldHidden="1">
    <formula>Hoja1!$2:$2</formula>
  </rdn>
  <rdn rId="0" localSheetId="5" customView="1" name="Z_A8AE1C9A_BC3A_4C97_9401_60D4DA980BAF_.wvu.Rows" hidden="1" oldHidden="1">
    <formula>'Experiencia General-Especifica'!$2:$14</formula>
  </rdn>
  <rdn rId="0" localSheetId="5" customView="1" name="Z_A8AE1C9A_BC3A_4C97_9401_60D4DA980BAF_.wvu.Cols" hidden="1" oldHidden="1">
    <formula>'Experiencia General-Especifica'!$A:$C</formula>
  </rdn>
  <rcv guid="{A8AE1C9A-BC3A-4C97-9401-60D4DA980BAF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" sId="5">
    <oc r="E43">
      <f>CONCATENATE("La  Experiencia Especifica podrá ser acreditada, mínimo  dentro de los últimos ",TEXT(MIN($M$24,$M$25,$M$26,$M$27,$M$28,$M$29,$M$30,$M$31),"10")," años previos a la publicación del presente procedimiento de contratación; el oferente deberá demostrar la experiencia requerida en un máximo de ",TEXT(MIN($L$24,$L$25,$L$26,$L$27,$L$28,$L$29,$L$30,$L$31),"0")," contratos o instrumentos relacionados a ",$K$18," que sumados representen un monto mínimo del ",TEXT(MIN($G$24,$G$25,$G$26,$G$27,$G$29,$G$28,$G$30,$G$31),"0%")," (",TEXT(MIN($H$24,$H$25,$H$26,$H$27,$H$28,$H$29,$H$30,$H$31),"$ 0.0,00")," dólares) del presupuesto referencial."," El monto mínimo por cada contrato corresponderá al ",TEXT(MIN($A$24,$A$25,$A$26,$A$27,$A$28,$A$29,$A$30,$A$31),"0%")," (",TEXT(MIN($K$24,$K$25,$K$26,$K$27,$K$28,$K$29,$K$30:$K$31),"$ 0.0,00")," dolares) del monto determinado en la experiencia especifica mínima requerida.", " Como medio de verificación el oferente deberá presentar copias de contratos, facturas y/o actas de entrega recepción con instituciones sean públicas y/o privadas.")</f>
    </oc>
    <nc r="E43">
      <f>CONCATENATE("La  Experiencia Especifica podrá ser acreditada, mínimo  dentro de los últimos diez (10) ",TEXT(MIN($M$24,$M$25,$M$26,$M$27,$M$28,$M$29,$M$30,$M$31),"")," años previos a la publicación del presente procedimiento de contratación; el oferente deberá demostrar la experiencia requerida en un máximo de ",TEXT(MIN($L$24,$L$25,$L$26,$L$27,$L$28,$L$29,$L$30,$L$31),"0")," contratos o instrumentos relacionados a ",$K$18," que sumados representen un monto mínimo del ",TEXT(MIN($G$24,$G$25,$G$26,$G$27,$G$29,$G$28,$G$30,$G$31),"0%")," (",TEXT(MIN($H$24,$H$25,$H$26,$H$27,$H$28,$H$29,$H$30,$H$31),"$ 0.0,00")," dólares) del presupuesto referencial."," El monto mínimo por cada contrato corresponderá al ",TEXT(MIN($A$24,$A$25,$A$26,$A$27,$A$28,$A$29,$A$30,$A$31),"0%")," (",TEXT(MIN($K$24,$K$25,$K$26,$K$27,$K$28,$K$29,$K$30:$K$31),"$ 0.0,00")," dolares) del monto determinado en la experiencia especifica mínima requerida.", " Como medio de verificación el oferente deberá presentar copias de contratos, facturas y/o actas de entrega recepción con instituciones sean públicas y/o privadas.")</f>
    </nc>
  </rcc>
  <rdn rId="0" localSheetId="1" customView="1" name="Z_D2C6A356_79FA_4F28_AE14_175143F98EE3_.wvu.Rows" hidden="1" oldHidden="1">
    <formula>Hoja1!$2:$2</formula>
  </rdn>
  <rdn rId="0" localSheetId="5" customView="1" name="Z_D2C6A356_79FA_4F28_AE14_175143F98EE3_.wvu.Rows" hidden="1" oldHidden="1">
    <formula>'Experiencia General-Especifica'!$2:$14</formula>
  </rdn>
  <rdn rId="0" localSheetId="5" customView="1" name="Z_D2C6A356_79FA_4F28_AE14_175143F98EE3_.wvu.Cols" hidden="1" oldHidden="1">
    <formula>'Experiencia General-Especifica'!$A:$C</formula>
  </rdn>
  <rcv guid="{D2C6A356-79FA-4F28-AE14-175143F98EE3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" sId="5">
    <oc r="E72">
      <f>CONCATENATE("La  Experiencia Especifica podrá ser acreditada  dentro de los últimos veinte (20) años previos a la publicación del procedimiento de contratación; el oferente, dentro de este periodo deberá demostrar la experiencia requerida en un máximo de ",TEXT(MIN($L$24,$L$25,$L$26,$L$27,$L$28,$L$29,$L$30,$L$31),"20")," contratos o instrumentos relacionados a ",$K$18," que sumados representen un monto mínimo del ",TEXT(MIN($G$24,$G$25,$G$26,$G$27,$G$29,$G$28,$G$30,$G$31),"0%")," (",TEXT(MIN($H$24,$H$25,$H$26,$H$27,$H$28,$H$29,$H$30,$H$31),"$ 0.0,00")," dólares) del presupuesto referencial."," El monto mínimo por cada contrato corresponderá al ",TEXT(MIN($A$24,$A$25,$A$26,$A$27,$A$28,$A$29,$A$30,$A$31),"0%")," (",TEXT(MIN($K$24,$K$25,$K$26,$K$27,$K$28,$K$29,$K$30:$K$31),"$ 0.0,00")," dolares) del monto determinado en la experiencia especifica mínima requerida.", " Como medio de verificación el oferente deberá presentar copias de contratos, facturas y/o actas de entrega recepción con instituciones sean públicas y/o privadas.")</f>
    </oc>
    <nc r="E72">
      <f>CONCATENATE("La  Experiencia Especifica podrá ser acreditada  dentro de los últimos veinte (20) años previos a la publicación del procedimiento de contratación; el oferente, dentro de este periodo deberá demostrar la experiencia requerida en un máximo de ",TEXT(MIN($L$24,$L$25,$L$26,$L$27,$L$28,$L$29,$L$30,$L$31),"")," contratos o instrumentos relacionados a ",$K$18," que sumados representen un monto mínimo del ",TEXT(MIN($G$24,$G$25,$G$26,$G$27,$G$29,$G$28,$G$30,$G$31),"0%")," (",TEXT(MIN($H$24,$H$25,$H$26,$H$27,$H$28,$H$29,$H$30,$H$31),"$ 0.0,00")," dólares) del presupuesto referencial."," El monto mínimo por cada contrato corresponderá al ",TEXT(MIN($A$24,$A$25,$A$26,$A$27,$A$28,$A$29,$A$30,$A$31),"0%")," (",TEXT(MIN($K$24,$K$25,$K$26,$K$27,$K$28,$K$29,$K$30:$K$31),"$ 0.0,00")," dolares) del monto determinado en la experiencia especifica mínima requerida.", " Como medio de verificación el oferente deberá presentar copias de contratos, facturas y/o actas de entrega recepción con instituciones sean públicas y/o privadas.")</f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EB93CFC7-A7FE-4E5C-8D1B-FF79919110DF}" name="ASUS" id="-937851605" dateTime="2024-04-07T11:07:34"/>
  <userInfo guid="{070ED813-2454-4DE1-8B48-4A4816C446F6}" name="ServiciosProfesional" id="-903718670" dateTime="2024-04-09T12:32:03"/>
</us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1.jpeg"/><Relationship Id="rId4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9"/>
  <sheetViews>
    <sheetView zoomScale="190" zoomScaleNormal="190" workbookViewId="0">
      <selection activeCell="B4" sqref="B4:F4"/>
    </sheetView>
  </sheetViews>
  <sheetFormatPr baseColWidth="10" defaultRowHeight="15" x14ac:dyDescent="0.25"/>
  <cols>
    <col min="1" max="1" width="11.42578125" style="1"/>
    <col min="2" max="2" width="12" style="1" bestFit="1" customWidth="1"/>
    <col min="3" max="3" width="15.28515625" style="1" customWidth="1"/>
    <col min="4" max="4" width="11.42578125" style="1"/>
    <col min="5" max="5" width="15.42578125" style="1" customWidth="1"/>
    <col min="6" max="6" width="18" style="1" customWidth="1"/>
    <col min="7" max="16384" width="11.42578125" style="1"/>
  </cols>
  <sheetData>
    <row r="1" spans="2:6" x14ac:dyDescent="0.25">
      <c r="B1" s="142" t="s">
        <v>12</v>
      </c>
      <c r="C1" s="157"/>
      <c r="D1" s="157"/>
      <c r="E1" s="157"/>
      <c r="F1" s="143"/>
    </row>
    <row r="2" spans="2:6" ht="15.75" hidden="1" thickBot="1" x14ac:dyDescent="0.3">
      <c r="B2" s="158" t="s">
        <v>0</v>
      </c>
      <c r="C2" s="159"/>
      <c r="D2" s="159"/>
      <c r="E2" s="159"/>
      <c r="F2" s="160"/>
    </row>
    <row r="3" spans="2:6" ht="19.5" thickBot="1" x14ac:dyDescent="0.35">
      <c r="B3" s="161">
        <v>35529394461.720001</v>
      </c>
      <c r="C3" s="162"/>
      <c r="D3" s="162"/>
      <c r="E3" s="162"/>
      <c r="F3" s="163"/>
    </row>
    <row r="4" spans="2:6" ht="16.5" thickBot="1" x14ac:dyDescent="0.3">
      <c r="B4" s="150" t="s">
        <v>13</v>
      </c>
      <c r="C4" s="151"/>
      <c r="D4" s="151"/>
      <c r="E4" s="151"/>
      <c r="F4" s="152"/>
    </row>
    <row r="5" spans="2:6" ht="18.75" x14ac:dyDescent="0.3">
      <c r="B5" s="142" t="s">
        <v>1</v>
      </c>
      <c r="C5" s="143"/>
      <c r="D5" s="144" t="s">
        <v>5</v>
      </c>
      <c r="E5" s="145"/>
      <c r="F5" s="146" t="s">
        <v>6</v>
      </c>
    </row>
    <row r="6" spans="2:6" ht="15.75" thickBot="1" x14ac:dyDescent="0.3">
      <c r="B6" s="2" t="s">
        <v>3</v>
      </c>
      <c r="C6" s="3" t="s">
        <v>4</v>
      </c>
      <c r="D6" s="2" t="s">
        <v>3</v>
      </c>
      <c r="E6" s="3" t="s">
        <v>4</v>
      </c>
      <c r="F6" s="147"/>
    </row>
    <row r="7" spans="2:6" x14ac:dyDescent="0.25">
      <c r="B7" s="4">
        <v>0</v>
      </c>
      <c r="C7" s="5"/>
      <c r="D7" s="4">
        <v>1.9999999999999999E-6</v>
      </c>
      <c r="E7" s="6">
        <f>$B$3*D7</f>
        <v>71058.788923440006</v>
      </c>
      <c r="F7" s="7" t="s">
        <v>14</v>
      </c>
    </row>
    <row r="8" spans="2:6" x14ac:dyDescent="0.25">
      <c r="B8" s="8">
        <v>1.9999999999999999E-6</v>
      </c>
      <c r="C8" s="9">
        <f>$B$3*B8</f>
        <v>71058.788923440006</v>
      </c>
      <c r="D8" s="8">
        <v>6.9999999999999999E-6</v>
      </c>
      <c r="E8" s="9">
        <f>$B$3*D8</f>
        <v>248705.76123204001</v>
      </c>
      <c r="F8" s="10" t="s">
        <v>15</v>
      </c>
    </row>
    <row r="9" spans="2:6" x14ac:dyDescent="0.25">
      <c r="B9" s="8">
        <v>6.9999999999999999E-6</v>
      </c>
      <c r="C9" s="9">
        <f>$B$3*B9</f>
        <v>248705.76123204001</v>
      </c>
      <c r="D9" s="8">
        <v>3.0000000000000001E-5</v>
      </c>
      <c r="E9" s="9">
        <f>$B$3*D9</f>
        <v>1065881.8338516001</v>
      </c>
      <c r="F9" s="10" t="s">
        <v>16</v>
      </c>
    </row>
    <row r="10" spans="2:6" x14ac:dyDescent="0.25">
      <c r="B10" s="8">
        <v>3.0000000000000001E-5</v>
      </c>
      <c r="C10" s="9">
        <f>$B$3*B10</f>
        <v>1065881.8338516001</v>
      </c>
      <c r="D10" s="8">
        <v>2.0000000000000001E-4</v>
      </c>
      <c r="E10" s="9">
        <f>$B$3*D10</f>
        <v>7105878.8923440007</v>
      </c>
      <c r="F10" s="10" t="s">
        <v>7</v>
      </c>
    </row>
    <row r="11" spans="2:6" ht="15.75" thickBot="1" x14ac:dyDescent="0.3">
      <c r="B11" s="11">
        <v>2.0000000000000001E-4</v>
      </c>
      <c r="C11" s="12">
        <f>$B$3*B11</f>
        <v>7105878.8923440007</v>
      </c>
      <c r="D11" s="148" t="s">
        <v>2</v>
      </c>
      <c r="E11" s="153"/>
      <c r="F11" s="13" t="s">
        <v>8</v>
      </c>
    </row>
    <row r="12" spans="2:6" ht="15.75" thickBot="1" x14ac:dyDescent="0.3"/>
    <row r="13" spans="2:6" ht="16.5" thickBot="1" x14ac:dyDescent="0.3">
      <c r="B13" s="150" t="s">
        <v>17</v>
      </c>
      <c r="C13" s="151"/>
      <c r="D13" s="151"/>
      <c r="E13" s="151"/>
      <c r="F13" s="152"/>
    </row>
    <row r="14" spans="2:6" ht="18.75" x14ac:dyDescent="0.3">
      <c r="B14" s="142" t="s">
        <v>1</v>
      </c>
      <c r="C14" s="143"/>
      <c r="D14" s="144" t="s">
        <v>5</v>
      </c>
      <c r="E14" s="145"/>
      <c r="F14" s="146" t="s">
        <v>6</v>
      </c>
    </row>
    <row r="15" spans="2:6" ht="15.75" thickBot="1" x14ac:dyDescent="0.3">
      <c r="B15" s="2" t="s">
        <v>3</v>
      </c>
      <c r="C15" s="3" t="s">
        <v>4</v>
      </c>
      <c r="D15" s="2" t="s">
        <v>3</v>
      </c>
      <c r="E15" s="3" t="s">
        <v>4</v>
      </c>
      <c r="F15" s="147"/>
    </row>
    <row r="16" spans="2:6" x14ac:dyDescent="0.25">
      <c r="B16" s="4">
        <v>0</v>
      </c>
      <c r="C16" s="5"/>
      <c r="D16" s="4">
        <v>1.9999999999999999E-6</v>
      </c>
      <c r="E16" s="6">
        <f>$B$3*D16</f>
        <v>71058.788923440006</v>
      </c>
      <c r="F16" s="7" t="s">
        <v>14</v>
      </c>
    </row>
    <row r="17" spans="2:6" x14ac:dyDescent="0.25">
      <c r="B17" s="8">
        <v>1.9999999999999999E-6</v>
      </c>
      <c r="C17" s="9">
        <f>$B$3*B17</f>
        <v>71058.788923440006</v>
      </c>
      <c r="D17" s="8">
        <v>6.9999999999999999E-6</v>
      </c>
      <c r="E17" s="9">
        <f>$B$3*D17</f>
        <v>248705.76123204001</v>
      </c>
      <c r="F17" s="10" t="s">
        <v>15</v>
      </c>
    </row>
    <row r="18" spans="2:6" x14ac:dyDescent="0.25">
      <c r="B18" s="8">
        <v>6.9999999999999999E-6</v>
      </c>
      <c r="C18" s="9">
        <f>$B$3*B18</f>
        <v>248705.76123204001</v>
      </c>
      <c r="D18" s="8">
        <v>3.0000000000000001E-5</v>
      </c>
      <c r="E18" s="9">
        <f>$B$3*D18</f>
        <v>1065881.8338516001</v>
      </c>
      <c r="F18" s="10" t="s">
        <v>16</v>
      </c>
    </row>
    <row r="19" spans="2:6" x14ac:dyDescent="0.25">
      <c r="B19" s="8">
        <v>3.0000000000000001E-5</v>
      </c>
      <c r="C19" s="9">
        <f>$B$3*B19</f>
        <v>1065881.8338516001</v>
      </c>
      <c r="D19" s="8">
        <v>2.0000000000000001E-4</v>
      </c>
      <c r="E19" s="9">
        <f>$B$3*D19</f>
        <v>7105878.8923440007</v>
      </c>
      <c r="F19" s="10" t="s">
        <v>7</v>
      </c>
    </row>
    <row r="20" spans="2:6" ht="15.75" thickBot="1" x14ac:dyDescent="0.3">
      <c r="B20" s="11">
        <v>2.0000000000000001E-4</v>
      </c>
      <c r="C20" s="12">
        <f>$B$3*B20</f>
        <v>7105878.8923440007</v>
      </c>
      <c r="D20" s="148" t="s">
        <v>2</v>
      </c>
      <c r="E20" s="153"/>
      <c r="F20" s="13" t="s">
        <v>8</v>
      </c>
    </row>
    <row r="21" spans="2:6" ht="15.75" thickBot="1" x14ac:dyDescent="0.3"/>
    <row r="22" spans="2:6" ht="29.25" customHeight="1" thickBot="1" x14ac:dyDescent="0.3">
      <c r="B22" s="154" t="s">
        <v>18</v>
      </c>
      <c r="C22" s="155"/>
      <c r="D22" s="155"/>
      <c r="E22" s="155"/>
      <c r="F22" s="156"/>
    </row>
    <row r="23" spans="2:6" ht="18.75" x14ac:dyDescent="0.3">
      <c r="B23" s="142" t="s">
        <v>1</v>
      </c>
      <c r="C23" s="143"/>
      <c r="D23" s="144" t="s">
        <v>5</v>
      </c>
      <c r="E23" s="145"/>
      <c r="F23" s="146" t="s">
        <v>6</v>
      </c>
    </row>
    <row r="24" spans="2:6" ht="15.75" thickBot="1" x14ac:dyDescent="0.3">
      <c r="B24" s="2" t="s">
        <v>3</v>
      </c>
      <c r="C24" s="3" t="s">
        <v>4</v>
      </c>
      <c r="D24" s="2" t="s">
        <v>3</v>
      </c>
      <c r="E24" s="3" t="s">
        <v>4</v>
      </c>
      <c r="F24" s="147"/>
    </row>
    <row r="25" spans="2:6" x14ac:dyDescent="0.25">
      <c r="B25" s="4">
        <v>0</v>
      </c>
      <c r="C25" s="5"/>
      <c r="D25" s="4">
        <v>1.9999999999999999E-6</v>
      </c>
      <c r="E25" s="14">
        <f>$B$3*D25</f>
        <v>71058.788923440006</v>
      </c>
      <c r="F25" s="7" t="s">
        <v>16</v>
      </c>
    </row>
    <row r="26" spans="2:6" x14ac:dyDescent="0.25">
      <c r="B26" s="8">
        <v>1.9999999999999999E-6</v>
      </c>
      <c r="C26" s="9">
        <f>$B$3*B26</f>
        <v>71058.788923440006</v>
      </c>
      <c r="D26" s="8">
        <v>6.9999999999999999E-6</v>
      </c>
      <c r="E26" s="15">
        <f>$B$3*D26</f>
        <v>248705.76123204001</v>
      </c>
      <c r="F26" s="10" t="s">
        <v>7</v>
      </c>
    </row>
    <row r="27" spans="2:6" x14ac:dyDescent="0.25">
      <c r="B27" s="8">
        <v>6.9999999999999999E-6</v>
      </c>
      <c r="C27" s="9">
        <f>$B$3*B27</f>
        <v>248705.76123204001</v>
      </c>
      <c r="D27" s="8">
        <v>3.0000000000000001E-5</v>
      </c>
      <c r="E27" s="15">
        <f>$B$3*D27</f>
        <v>1065881.8338516001</v>
      </c>
      <c r="F27" s="10" t="s">
        <v>8</v>
      </c>
    </row>
    <row r="28" spans="2:6" x14ac:dyDescent="0.25">
      <c r="B28" s="8">
        <v>3.0000000000000001E-5</v>
      </c>
      <c r="C28" s="9">
        <f>$B$3*B28</f>
        <v>1065881.8338516001</v>
      </c>
      <c r="D28" s="8">
        <v>2.0000000000000001E-4</v>
      </c>
      <c r="E28" s="15">
        <f>$B$3*D28</f>
        <v>7105878.8923440007</v>
      </c>
      <c r="F28" s="10" t="s">
        <v>9</v>
      </c>
    </row>
    <row r="29" spans="2:6" x14ac:dyDescent="0.25">
      <c r="B29" s="8">
        <v>2.0000000000000001E-4</v>
      </c>
      <c r="C29" s="9">
        <f>$B$3*B29</f>
        <v>7105878.8923440007</v>
      </c>
      <c r="D29" s="8">
        <v>4.0000000000000002E-4</v>
      </c>
      <c r="E29" s="15">
        <f>$B$3*D29</f>
        <v>14211757.784688001</v>
      </c>
      <c r="F29" s="10" t="s">
        <v>10</v>
      </c>
    </row>
    <row r="30" spans="2:6" ht="15.75" thickBot="1" x14ac:dyDescent="0.3">
      <c r="B30" s="11">
        <v>4.0000000000000002E-4</v>
      </c>
      <c r="C30" s="12">
        <f>$B$3*B30</f>
        <v>14211757.784688001</v>
      </c>
      <c r="D30" s="148" t="s">
        <v>2</v>
      </c>
      <c r="E30" s="149"/>
      <c r="F30" s="13" t="s">
        <v>11</v>
      </c>
    </row>
    <row r="31" spans="2:6" ht="15.75" thickBot="1" x14ac:dyDescent="0.3"/>
    <row r="32" spans="2:6" ht="31.5" customHeight="1" thickBot="1" x14ac:dyDescent="0.3">
      <c r="B32" s="154" t="s">
        <v>19</v>
      </c>
      <c r="C32" s="155"/>
      <c r="D32" s="155"/>
      <c r="E32" s="155"/>
      <c r="F32" s="156"/>
    </row>
    <row r="33" spans="2:6" ht="18.75" x14ac:dyDescent="0.3">
      <c r="B33" s="142" t="s">
        <v>1</v>
      </c>
      <c r="C33" s="143"/>
      <c r="D33" s="144" t="s">
        <v>5</v>
      </c>
      <c r="E33" s="145"/>
      <c r="F33" s="146" t="s">
        <v>6</v>
      </c>
    </row>
    <row r="34" spans="2:6" ht="15.75" thickBot="1" x14ac:dyDescent="0.3">
      <c r="B34" s="2" t="s">
        <v>3</v>
      </c>
      <c r="C34" s="3" t="s">
        <v>4</v>
      </c>
      <c r="D34" s="2" t="s">
        <v>3</v>
      </c>
      <c r="E34" s="3" t="s">
        <v>4</v>
      </c>
      <c r="F34" s="164"/>
    </row>
    <row r="35" spans="2:6" x14ac:dyDescent="0.25">
      <c r="B35" s="4">
        <v>0</v>
      </c>
      <c r="C35" s="5"/>
      <c r="D35" s="4">
        <v>1.9999999999999999E-6</v>
      </c>
      <c r="E35" s="14">
        <f>$B$3*D35</f>
        <v>71058.788923440006</v>
      </c>
      <c r="F35" s="7" t="s">
        <v>20</v>
      </c>
    </row>
    <row r="36" spans="2:6" x14ac:dyDescent="0.25">
      <c r="B36" s="8">
        <v>1.9999999999999999E-6</v>
      </c>
      <c r="C36" s="9">
        <f>$B$3*B36</f>
        <v>71058.788923440006</v>
      </c>
      <c r="D36" s="8">
        <v>6.9999999999999999E-6</v>
      </c>
      <c r="E36" s="15">
        <f>$B$3*D36</f>
        <v>248705.76123204001</v>
      </c>
      <c r="F36" s="10" t="s">
        <v>20</v>
      </c>
    </row>
    <row r="37" spans="2:6" x14ac:dyDescent="0.25">
      <c r="B37" s="8">
        <v>6.9999999999999999E-6</v>
      </c>
      <c r="C37" s="9">
        <f>$B$3*B37</f>
        <v>248705.76123204001</v>
      </c>
      <c r="D37" s="8">
        <v>3.0000000000000001E-5</v>
      </c>
      <c r="E37" s="15">
        <f>$B$3*D37</f>
        <v>1065881.8338516001</v>
      </c>
      <c r="F37" s="10" t="s">
        <v>21</v>
      </c>
    </row>
    <row r="38" spans="2:6" x14ac:dyDescent="0.25">
      <c r="B38" s="8">
        <v>3.0000000000000001E-5</v>
      </c>
      <c r="C38" s="9">
        <f>$B$3*B38</f>
        <v>1065881.8338516001</v>
      </c>
      <c r="D38" s="8">
        <v>2.0000000000000001E-4</v>
      </c>
      <c r="E38" s="15">
        <f>$B$3*D38</f>
        <v>7105878.8923440007</v>
      </c>
      <c r="F38" s="10" t="s">
        <v>8</v>
      </c>
    </row>
    <row r="39" spans="2:6" ht="15.75" thickBot="1" x14ac:dyDescent="0.3">
      <c r="B39" s="11">
        <v>2.0000000000000001E-4</v>
      </c>
      <c r="C39" s="12">
        <f>$B$3*B39</f>
        <v>7105878.8923440007</v>
      </c>
      <c r="D39" s="148" t="s">
        <v>2</v>
      </c>
      <c r="E39" s="149"/>
      <c r="F39" s="13" t="s">
        <v>22</v>
      </c>
    </row>
  </sheetData>
  <customSheetViews>
    <customSheetView guid="{D2C6A356-79FA-4F28-AE14-175143F98EE3}" scale="190" hiddenRows="1" state="hidden">
      <selection activeCell="B4" sqref="B4:F4"/>
      <pageMargins left="0.7" right="0.7" top="0.75" bottom="0.75" header="0.3" footer="0.3"/>
      <pageSetup paperSize="9" orientation="portrait" horizontalDpi="300" verticalDpi="300" r:id="rId1"/>
    </customSheetView>
    <customSheetView guid="{5265C60F-FE03-4B9F-98FD-985D9B18C952}" scale="190" hiddenRows="1" state="hidden">
      <selection activeCell="B4" sqref="B4:F4"/>
      <pageMargins left="0.7" right="0.7" top="0.75" bottom="0.75" header="0.3" footer="0.3"/>
      <pageSetup paperSize="9" orientation="portrait" horizontalDpi="300" verticalDpi="300" r:id="rId2"/>
    </customSheetView>
    <customSheetView guid="{A8AE1C9A-BC3A-4C97-9401-60D4DA980BAF}" scale="190" hiddenRows="1" state="hidden">
      <selection activeCell="B4" sqref="B4:F4"/>
      <pageMargins left="0.7" right="0.7" top="0.75" bottom="0.75" header="0.3" footer="0.3"/>
      <pageSetup paperSize="9" orientation="portrait" horizontalDpi="300" verticalDpi="300" r:id="rId3"/>
    </customSheetView>
  </customSheetViews>
  <mergeCells count="23">
    <mergeCell ref="B32:F32"/>
    <mergeCell ref="B33:C33"/>
    <mergeCell ref="D33:E33"/>
    <mergeCell ref="F33:F34"/>
    <mergeCell ref="D39:E39"/>
    <mergeCell ref="B5:C5"/>
    <mergeCell ref="D11:E11"/>
    <mergeCell ref="D5:E5"/>
    <mergeCell ref="F5:F6"/>
    <mergeCell ref="B1:F1"/>
    <mergeCell ref="B2:F2"/>
    <mergeCell ref="B3:F3"/>
    <mergeCell ref="B4:F4"/>
    <mergeCell ref="B23:C23"/>
    <mergeCell ref="D23:E23"/>
    <mergeCell ref="F23:F24"/>
    <mergeCell ref="D30:E30"/>
    <mergeCell ref="B13:F13"/>
    <mergeCell ref="B14:C14"/>
    <mergeCell ref="D14:E14"/>
    <mergeCell ref="F14:F15"/>
    <mergeCell ref="D20:E20"/>
    <mergeCell ref="B22:F22"/>
  </mergeCells>
  <pageMargins left="0.7" right="0.7" top="0.75" bottom="0.75" header="0.3" footer="0.3"/>
  <pageSetup paperSize="9" orientation="portrait" horizontalDpi="300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49"/>
  <sheetViews>
    <sheetView zoomScale="115" zoomScaleNormal="115" workbookViewId="0">
      <selection activeCell="G4" sqref="G4"/>
    </sheetView>
  </sheetViews>
  <sheetFormatPr baseColWidth="10" defaultRowHeight="15" x14ac:dyDescent="0.25"/>
  <cols>
    <col min="1" max="1" width="4.140625" customWidth="1"/>
    <col min="3" max="3" width="15.140625" bestFit="1" customWidth="1"/>
    <col min="5" max="5" width="15.140625" bestFit="1" customWidth="1"/>
    <col min="6" max="6" width="23" bestFit="1" customWidth="1"/>
  </cols>
  <sheetData>
    <row r="1" spans="2:6" ht="18" customHeight="1" thickBot="1" x14ac:dyDescent="0.35">
      <c r="B1" s="167" t="s">
        <v>23</v>
      </c>
      <c r="C1" s="167"/>
      <c r="D1" s="167"/>
      <c r="E1" s="167"/>
      <c r="F1" s="167"/>
    </row>
    <row r="2" spans="2:6" ht="16.5" thickBot="1" x14ac:dyDescent="0.3">
      <c r="B2" s="150" t="s">
        <v>13</v>
      </c>
      <c r="C2" s="151"/>
      <c r="D2" s="151"/>
      <c r="E2" s="151"/>
      <c r="F2" s="152"/>
    </row>
    <row r="3" spans="2:6" ht="16.5" thickBot="1" x14ac:dyDescent="0.3">
      <c r="B3" s="150">
        <v>35529394461.720001</v>
      </c>
      <c r="C3" s="151"/>
      <c r="D3" s="151"/>
      <c r="E3" s="151"/>
      <c r="F3" s="152"/>
    </row>
    <row r="4" spans="2:6" ht="18" customHeight="1" x14ac:dyDescent="0.3">
      <c r="B4" s="142" t="s">
        <v>1</v>
      </c>
      <c r="C4" s="143"/>
      <c r="D4" s="144" t="s">
        <v>5</v>
      </c>
      <c r="E4" s="145"/>
      <c r="F4" s="165" t="s">
        <v>6</v>
      </c>
    </row>
    <row r="5" spans="2:6" ht="15.75" thickBot="1" x14ac:dyDescent="0.3">
      <c r="B5" s="2" t="s">
        <v>3</v>
      </c>
      <c r="C5" s="3" t="s">
        <v>4</v>
      </c>
      <c r="D5" s="17" t="s">
        <v>3</v>
      </c>
      <c r="E5" s="18" t="s">
        <v>4</v>
      </c>
      <c r="F5" s="166"/>
    </row>
    <row r="6" spans="2:6" x14ac:dyDescent="0.25">
      <c r="B6" s="4">
        <v>1.9999999999999999E-6</v>
      </c>
      <c r="C6" s="6">
        <f>$B$3*B6</f>
        <v>71058.788923440006</v>
      </c>
      <c r="D6" s="4">
        <v>6.9999999999999999E-6</v>
      </c>
      <c r="E6" s="6">
        <f>$B$3*D6</f>
        <v>248705.76123204001</v>
      </c>
      <c r="F6" s="5" t="s">
        <v>15</v>
      </c>
    </row>
    <row r="7" spans="2:6" x14ac:dyDescent="0.25">
      <c r="B7" s="8">
        <v>6.9999999999999999E-6</v>
      </c>
      <c r="C7" s="9">
        <f>$B$3*B7</f>
        <v>248705.76123204001</v>
      </c>
      <c r="D7" s="8">
        <v>1.5E-5</v>
      </c>
      <c r="E7" s="9">
        <f>$B$3*D7</f>
        <v>532940.91692580003</v>
      </c>
      <c r="F7" s="19" t="s">
        <v>16</v>
      </c>
    </row>
    <row r="8" spans="2:6" x14ac:dyDescent="0.25">
      <c r="B8" s="8">
        <v>1.4999999999999999E-4</v>
      </c>
      <c r="C8" s="9">
        <f>$B$3*B8</f>
        <v>5329409.1692579994</v>
      </c>
      <c r="D8" s="8">
        <v>3.0000000000000001E-5</v>
      </c>
      <c r="E8" s="9">
        <f>$B$3*D8</f>
        <v>1065881.8338516001</v>
      </c>
      <c r="F8" s="19" t="s">
        <v>16</v>
      </c>
    </row>
    <row r="9" spans="2:6" x14ac:dyDescent="0.25">
      <c r="B9" s="8">
        <v>3.0000000000000001E-5</v>
      </c>
      <c r="C9" s="9">
        <f>$B$3*B9</f>
        <v>1065881.8338516001</v>
      </c>
      <c r="D9" s="8">
        <v>2.0000000000000001E-4</v>
      </c>
      <c r="E9" s="9">
        <f>$B$3*D9</f>
        <v>7105878.8923440007</v>
      </c>
      <c r="F9" s="19" t="s">
        <v>7</v>
      </c>
    </row>
    <row r="10" spans="2:6" ht="15.75" thickBot="1" x14ac:dyDescent="0.3">
      <c r="B10" s="11">
        <v>2.0000000000000001E-4</v>
      </c>
      <c r="C10" s="12">
        <f>$B$3*B10</f>
        <v>7105878.8923440007</v>
      </c>
      <c r="D10" s="148" t="s">
        <v>2</v>
      </c>
      <c r="E10" s="153"/>
      <c r="F10" s="20" t="s">
        <v>8</v>
      </c>
    </row>
    <row r="11" spans="2:6" ht="15.75" thickBot="1" x14ac:dyDescent="0.3">
      <c r="B11" s="1"/>
      <c r="C11" s="1"/>
      <c r="D11" s="1"/>
      <c r="E11" s="1"/>
      <c r="F11" s="1"/>
    </row>
    <row r="12" spans="2:6" ht="16.5" thickBot="1" x14ac:dyDescent="0.3">
      <c r="B12" s="150" t="s">
        <v>17</v>
      </c>
      <c r="C12" s="151"/>
      <c r="D12" s="151"/>
      <c r="E12" s="151"/>
      <c r="F12" s="152"/>
    </row>
    <row r="13" spans="2:6" ht="15.75" customHeight="1" x14ac:dyDescent="0.3">
      <c r="B13" s="142" t="s">
        <v>1</v>
      </c>
      <c r="C13" s="143"/>
      <c r="D13" s="144" t="s">
        <v>5</v>
      </c>
      <c r="E13" s="145"/>
      <c r="F13" s="165" t="s">
        <v>6</v>
      </c>
    </row>
    <row r="14" spans="2:6" ht="15.75" thickBot="1" x14ac:dyDescent="0.3">
      <c r="B14" s="2" t="s">
        <v>3</v>
      </c>
      <c r="C14" s="3" t="s">
        <v>4</v>
      </c>
      <c r="D14" s="2" t="s">
        <v>3</v>
      </c>
      <c r="E14" s="3" t="s">
        <v>4</v>
      </c>
      <c r="F14" s="166"/>
    </row>
    <row r="15" spans="2:6" x14ac:dyDescent="0.25">
      <c r="B15" s="4">
        <v>1.9999999999999999E-6</v>
      </c>
      <c r="C15" s="6">
        <f>$B$3*B15</f>
        <v>71058.788923440006</v>
      </c>
      <c r="D15" s="1">
        <v>6.9999999999999999E-6</v>
      </c>
      <c r="E15" s="15">
        <f>$B$3*D15</f>
        <v>248705.76123204001</v>
      </c>
      <c r="F15" s="7" t="s">
        <v>15</v>
      </c>
    </row>
    <row r="16" spans="2:6" x14ac:dyDescent="0.25">
      <c r="B16" s="8">
        <v>6.9999999999999999E-6</v>
      </c>
      <c r="C16" s="9">
        <f>$B$3*B16</f>
        <v>248705.76123204001</v>
      </c>
      <c r="D16" s="1">
        <v>1.5E-5</v>
      </c>
      <c r="E16" s="15">
        <f>$B$3*D16</f>
        <v>532940.91692580003</v>
      </c>
      <c r="F16" s="10" t="s">
        <v>16</v>
      </c>
    </row>
    <row r="17" spans="2:6" x14ac:dyDescent="0.25">
      <c r="B17" s="8">
        <v>1.5E-5</v>
      </c>
      <c r="C17" s="9">
        <f>$B$3*B17</f>
        <v>532940.91692580003</v>
      </c>
      <c r="D17" s="1">
        <v>3.0000000000000001E-5</v>
      </c>
      <c r="E17" s="15">
        <f>$B$3*D17</f>
        <v>1065881.8338516001</v>
      </c>
      <c r="F17" s="10" t="s">
        <v>7</v>
      </c>
    </row>
    <row r="18" spans="2:6" x14ac:dyDescent="0.25">
      <c r="B18" s="8">
        <v>3.0000000000000001E-5</v>
      </c>
      <c r="C18" s="9">
        <f>$B$3*B18</f>
        <v>1065881.8338516001</v>
      </c>
      <c r="D18" s="1">
        <v>2.0000000000000001E-4</v>
      </c>
      <c r="E18" s="15">
        <f>$B$3*D18</f>
        <v>7105878.8923440007</v>
      </c>
      <c r="F18" s="10" t="s">
        <v>7</v>
      </c>
    </row>
    <row r="19" spans="2:6" ht="15.75" thickBot="1" x14ac:dyDescent="0.3">
      <c r="B19" s="11">
        <v>2.0000000000000001E-4</v>
      </c>
      <c r="C19" s="12">
        <f>$B$3*B19</f>
        <v>7105878.8923440007</v>
      </c>
      <c r="D19" s="149" t="s">
        <v>2</v>
      </c>
      <c r="E19" s="149"/>
      <c r="F19" s="13" t="s">
        <v>8</v>
      </c>
    </row>
    <row r="20" spans="2:6" ht="15.75" thickBot="1" x14ac:dyDescent="0.3">
      <c r="B20" s="21"/>
      <c r="C20" s="22"/>
      <c r="D20" s="16"/>
      <c r="E20" s="16"/>
      <c r="F20" s="21"/>
    </row>
    <row r="21" spans="2:6" ht="17.25" customHeight="1" thickBot="1" x14ac:dyDescent="0.35">
      <c r="B21" s="168" t="s">
        <v>32</v>
      </c>
      <c r="C21" s="169"/>
      <c r="D21" s="169"/>
      <c r="E21" s="169"/>
      <c r="F21" s="170"/>
    </row>
    <row r="22" spans="2:6" ht="16.5" customHeight="1" thickBot="1" x14ac:dyDescent="0.3">
      <c r="B22" s="150" t="s">
        <v>13</v>
      </c>
      <c r="C22" s="151"/>
      <c r="D22" s="151"/>
      <c r="E22" s="151"/>
      <c r="F22" s="152"/>
    </row>
    <row r="23" spans="2:6" ht="15.75" customHeight="1" x14ac:dyDescent="0.3">
      <c r="B23" s="142" t="s">
        <v>1</v>
      </c>
      <c r="C23" s="143"/>
      <c r="D23" s="144" t="s">
        <v>5</v>
      </c>
      <c r="E23" s="145"/>
      <c r="F23" s="165" t="s">
        <v>6</v>
      </c>
    </row>
    <row r="24" spans="2:6" ht="15.75" thickBot="1" x14ac:dyDescent="0.3">
      <c r="B24" s="2" t="s">
        <v>3</v>
      </c>
      <c r="C24" s="3" t="s">
        <v>4</v>
      </c>
      <c r="D24" s="2" t="s">
        <v>3</v>
      </c>
      <c r="E24" s="3" t="s">
        <v>4</v>
      </c>
      <c r="F24" s="166"/>
    </row>
    <row r="25" spans="2:6" x14ac:dyDescent="0.25">
      <c r="B25" s="4">
        <v>1.5E-5</v>
      </c>
      <c r="C25" s="6">
        <f>$B$3*B25</f>
        <v>532940.91692580003</v>
      </c>
      <c r="D25" s="8">
        <v>3.0000000000000001E-5</v>
      </c>
      <c r="E25" s="15">
        <f>$B$3*D25</f>
        <v>1065881.8338516001</v>
      </c>
      <c r="F25" s="7" t="s">
        <v>16</v>
      </c>
    </row>
    <row r="26" spans="2:6" x14ac:dyDescent="0.25">
      <c r="B26" s="8">
        <v>3.0000000000000001E-5</v>
      </c>
      <c r="C26" s="9">
        <f>$B$3*B26</f>
        <v>1065881.8338516001</v>
      </c>
      <c r="D26" s="8">
        <v>2.0000000000000001E-4</v>
      </c>
      <c r="E26" s="15">
        <f>$B$3*D26</f>
        <v>7105878.8923440007</v>
      </c>
      <c r="F26" s="10" t="s">
        <v>7</v>
      </c>
    </row>
    <row r="27" spans="2:6" ht="15.75" thickBot="1" x14ac:dyDescent="0.3">
      <c r="B27" s="11">
        <v>2.0000000000000001E-4</v>
      </c>
      <c r="C27" s="12">
        <f>$B$3*B27</f>
        <v>7105878.8923440007</v>
      </c>
      <c r="D27" s="148" t="s">
        <v>2</v>
      </c>
      <c r="E27" s="149"/>
      <c r="F27" s="13" t="s">
        <v>8</v>
      </c>
    </row>
    <row r="28" spans="2:6" ht="15.75" thickBot="1" x14ac:dyDescent="0.3">
      <c r="B28" s="1"/>
      <c r="F28" s="1"/>
    </row>
    <row r="29" spans="2:6" ht="16.5" customHeight="1" thickBot="1" x14ac:dyDescent="0.3">
      <c r="B29" s="150" t="s">
        <v>17</v>
      </c>
      <c r="C29" s="151"/>
      <c r="D29" s="151"/>
      <c r="E29" s="151"/>
      <c r="F29" s="152"/>
    </row>
    <row r="30" spans="2:6" ht="18.75" x14ac:dyDescent="0.3">
      <c r="B30" s="142" t="s">
        <v>1</v>
      </c>
      <c r="C30" s="143"/>
      <c r="D30" s="144" t="s">
        <v>5</v>
      </c>
      <c r="E30" s="145"/>
      <c r="F30" s="165" t="s">
        <v>6</v>
      </c>
    </row>
    <row r="31" spans="2:6" ht="15.75" thickBot="1" x14ac:dyDescent="0.3">
      <c r="B31" s="2" t="s">
        <v>3</v>
      </c>
      <c r="C31" s="3" t="s">
        <v>4</v>
      </c>
      <c r="D31" s="2" t="s">
        <v>3</v>
      </c>
      <c r="E31" s="3" t="s">
        <v>4</v>
      </c>
      <c r="F31" s="171"/>
    </row>
    <row r="32" spans="2:6" x14ac:dyDescent="0.25">
      <c r="B32" s="4">
        <v>1.5E-5</v>
      </c>
      <c r="C32" s="6">
        <f>$B$3*B32</f>
        <v>532940.91692580003</v>
      </c>
      <c r="D32" s="8">
        <v>3.0000000000000001E-5</v>
      </c>
      <c r="E32" s="15">
        <f>$B$3*D32</f>
        <v>1065881.8338516001</v>
      </c>
      <c r="F32" s="7" t="s">
        <v>16</v>
      </c>
    </row>
    <row r="33" spans="2:6" x14ac:dyDescent="0.25">
      <c r="B33" s="8">
        <v>3.0000000000000001E-5</v>
      </c>
      <c r="C33" s="9">
        <f>$B$3*B33</f>
        <v>1065881.8338516001</v>
      </c>
      <c r="D33" s="8">
        <v>2.0000000000000001E-4</v>
      </c>
      <c r="E33" s="15">
        <f>$B$3*D33</f>
        <v>7105878.8923440007</v>
      </c>
      <c r="F33" s="10" t="s">
        <v>7</v>
      </c>
    </row>
    <row r="34" spans="2:6" ht="15.75" thickBot="1" x14ac:dyDescent="0.3">
      <c r="B34" s="11">
        <v>2.0000000000000001E-4</v>
      </c>
      <c r="C34" s="12">
        <f>$B$3*B34</f>
        <v>7105878.8923440007</v>
      </c>
      <c r="D34" s="148" t="s">
        <v>2</v>
      </c>
      <c r="E34" s="149"/>
      <c r="F34" s="13" t="s">
        <v>8</v>
      </c>
    </row>
    <row r="35" spans="2:6" ht="15.75" thickBot="1" x14ac:dyDescent="0.3"/>
    <row r="36" spans="2:6" ht="30.75" customHeight="1" thickBot="1" x14ac:dyDescent="0.3">
      <c r="B36" s="154" t="s">
        <v>18</v>
      </c>
      <c r="C36" s="155"/>
      <c r="D36" s="155"/>
      <c r="E36" s="155"/>
      <c r="F36" s="156"/>
    </row>
    <row r="37" spans="2:6" ht="18.75" x14ac:dyDescent="0.3">
      <c r="B37" s="142" t="s">
        <v>1</v>
      </c>
      <c r="C37" s="143"/>
      <c r="D37" s="144" t="s">
        <v>5</v>
      </c>
      <c r="E37" s="145"/>
      <c r="F37" s="165" t="s">
        <v>6</v>
      </c>
    </row>
    <row r="38" spans="2:6" ht="15.75" thickBot="1" x14ac:dyDescent="0.3">
      <c r="B38" s="2" t="s">
        <v>3</v>
      </c>
      <c r="C38" s="3" t="s">
        <v>4</v>
      </c>
      <c r="D38" s="2" t="s">
        <v>3</v>
      </c>
      <c r="E38" s="3" t="s">
        <v>4</v>
      </c>
      <c r="F38" s="171"/>
    </row>
    <row r="39" spans="2:6" x14ac:dyDescent="0.25">
      <c r="B39" s="4">
        <v>1.5E-5</v>
      </c>
      <c r="C39" s="14">
        <f>$B$3*B39</f>
        <v>532940.91692580003</v>
      </c>
      <c r="D39" s="4">
        <v>3.0000000000000001E-5</v>
      </c>
      <c r="E39" s="6">
        <f>$B$3*D39</f>
        <v>1065881.8338516001</v>
      </c>
      <c r="F39" s="7" t="s">
        <v>8</v>
      </c>
    </row>
    <row r="40" spans="2:6" x14ac:dyDescent="0.25">
      <c r="B40" s="8">
        <v>3.0000000000000001E-5</v>
      </c>
      <c r="C40" s="15">
        <f>$B$3*B40</f>
        <v>1065881.8338516001</v>
      </c>
      <c r="D40" s="8">
        <v>2.0000000000000001E-4</v>
      </c>
      <c r="E40" s="9">
        <f>$B$3*D40</f>
        <v>7105878.8923440007</v>
      </c>
      <c r="F40" s="10" t="s">
        <v>9</v>
      </c>
    </row>
    <row r="41" spans="2:6" x14ac:dyDescent="0.25">
      <c r="B41" s="8">
        <v>2.0000000000000001E-4</v>
      </c>
      <c r="C41" s="15">
        <f>$B$3*B41</f>
        <v>7105878.8923440007</v>
      </c>
      <c r="D41" s="8">
        <v>4.0000000000000002E-4</v>
      </c>
      <c r="E41" s="9">
        <f>$B$3*D41</f>
        <v>14211757.784688001</v>
      </c>
      <c r="F41" s="10" t="s">
        <v>10</v>
      </c>
    </row>
    <row r="42" spans="2:6" ht="15.75" thickBot="1" x14ac:dyDescent="0.3">
      <c r="B42" s="11">
        <v>4.0000000000000002E-4</v>
      </c>
      <c r="C42" s="22">
        <f>$B$3*B42</f>
        <v>14211757.784688001</v>
      </c>
      <c r="D42" s="148" t="s">
        <v>24</v>
      </c>
      <c r="E42" s="153"/>
      <c r="F42" s="13" t="s">
        <v>11</v>
      </c>
    </row>
    <row r="43" spans="2:6" ht="15.75" thickBot="1" x14ac:dyDescent="0.3"/>
    <row r="44" spans="2:6" ht="30" customHeight="1" thickBot="1" x14ac:dyDescent="0.3">
      <c r="B44" s="154" t="s">
        <v>19</v>
      </c>
      <c r="C44" s="155"/>
      <c r="D44" s="155"/>
      <c r="E44" s="155"/>
      <c r="F44" s="156"/>
    </row>
    <row r="45" spans="2:6" ht="18.75" x14ac:dyDescent="0.3">
      <c r="B45" s="142" t="s">
        <v>1</v>
      </c>
      <c r="C45" s="143"/>
      <c r="D45" s="144" t="s">
        <v>5</v>
      </c>
      <c r="E45" s="145"/>
      <c r="F45" s="172" t="s">
        <v>6</v>
      </c>
    </row>
    <row r="46" spans="2:6" ht="15.75" thickBot="1" x14ac:dyDescent="0.3">
      <c r="B46" s="2" t="s">
        <v>3</v>
      </c>
      <c r="C46" s="3" t="s">
        <v>4</v>
      </c>
      <c r="D46" s="2" t="s">
        <v>3</v>
      </c>
      <c r="E46" s="3" t="s">
        <v>4</v>
      </c>
      <c r="F46" s="173"/>
    </row>
    <row r="47" spans="2:6" x14ac:dyDescent="0.25">
      <c r="B47" s="4">
        <v>1.5E-5</v>
      </c>
      <c r="C47" s="14">
        <f>$B$3*B47</f>
        <v>532940.91692580003</v>
      </c>
      <c r="D47" s="4">
        <v>3.0000000000000001E-5</v>
      </c>
      <c r="E47" s="6">
        <f>$B$3*D47</f>
        <v>1065881.8338516001</v>
      </c>
      <c r="F47" s="7" t="s">
        <v>21</v>
      </c>
    </row>
    <row r="48" spans="2:6" x14ac:dyDescent="0.25">
      <c r="B48" s="8">
        <v>3.0000000000000001E-5</v>
      </c>
      <c r="C48" s="15">
        <f>$B$3*B48</f>
        <v>1065881.8338516001</v>
      </c>
      <c r="D48" s="8">
        <v>2.0000000000000001E-4</v>
      </c>
      <c r="E48" s="9">
        <f>$B$3*D48</f>
        <v>7105878.8923440007</v>
      </c>
      <c r="F48" s="10" t="s">
        <v>8</v>
      </c>
    </row>
    <row r="49" spans="2:6" ht="15.75" thickBot="1" x14ac:dyDescent="0.3">
      <c r="B49" s="11">
        <v>2.0000000000000001E-4</v>
      </c>
      <c r="C49" s="22">
        <f>$B$3*B49</f>
        <v>7105878.8923440007</v>
      </c>
      <c r="D49" s="148" t="s">
        <v>24</v>
      </c>
      <c r="E49" s="153"/>
      <c r="F49" s="13" t="s">
        <v>22</v>
      </c>
    </row>
  </sheetData>
  <customSheetViews>
    <customSheetView guid="{D2C6A356-79FA-4F28-AE14-175143F98EE3}" scale="115" state="hidden">
      <selection activeCell="G4" sqref="G4"/>
      <pageMargins left="0.70866141732283472" right="0.70866141732283472" top="0.35433070866141736" bottom="0.35433070866141736" header="0.31496062992125984" footer="0.31496062992125984"/>
      <pageSetup paperSize="9" orientation="portrait" horizontalDpi="300" verticalDpi="300" r:id="rId1"/>
    </customSheetView>
    <customSheetView guid="{5265C60F-FE03-4B9F-98FD-985D9B18C952}" scale="115" state="hidden">
      <selection activeCell="G4" sqref="G4"/>
      <pageMargins left="0.70866141732283472" right="0.70866141732283472" top="0.35433070866141736" bottom="0.35433070866141736" header="0.31496062992125984" footer="0.31496062992125984"/>
      <pageSetup paperSize="9" orientation="portrait" horizontalDpi="300" verticalDpi="300" r:id="rId2"/>
    </customSheetView>
    <customSheetView guid="{A8AE1C9A-BC3A-4C97-9401-60D4DA980BAF}" scale="115" state="hidden">
      <selection activeCell="G4" sqref="G4"/>
      <pageMargins left="0.70866141732283472" right="0.70866141732283472" top="0.35433070866141736" bottom="0.35433070866141736" header="0.31496062992125984" footer="0.31496062992125984"/>
      <pageSetup paperSize="9" orientation="portrait" horizontalDpi="300" verticalDpi="300" r:id="rId3"/>
    </customSheetView>
  </customSheetViews>
  <mergeCells count="33">
    <mergeCell ref="D49:E49"/>
    <mergeCell ref="D42:E42"/>
    <mergeCell ref="B44:F44"/>
    <mergeCell ref="B45:C45"/>
    <mergeCell ref="D45:E45"/>
    <mergeCell ref="F45:F46"/>
    <mergeCell ref="B1:F1"/>
    <mergeCell ref="B21:F21"/>
    <mergeCell ref="D34:E34"/>
    <mergeCell ref="B36:F36"/>
    <mergeCell ref="B37:C37"/>
    <mergeCell ref="D37:E37"/>
    <mergeCell ref="F37:F38"/>
    <mergeCell ref="D27:E27"/>
    <mergeCell ref="B29:F29"/>
    <mergeCell ref="B30:C30"/>
    <mergeCell ref="D30:E30"/>
    <mergeCell ref="F30:F31"/>
    <mergeCell ref="B13:C13"/>
    <mergeCell ref="D13:E13"/>
    <mergeCell ref="F13:F14"/>
    <mergeCell ref="D19:E19"/>
    <mergeCell ref="B22:F22"/>
    <mergeCell ref="B23:C23"/>
    <mergeCell ref="D23:E23"/>
    <mergeCell ref="F23:F24"/>
    <mergeCell ref="B2:F2"/>
    <mergeCell ref="B4:C4"/>
    <mergeCell ref="D4:E4"/>
    <mergeCell ref="F4:F5"/>
    <mergeCell ref="D10:E10"/>
    <mergeCell ref="B12:F12"/>
    <mergeCell ref="B3:F3"/>
  </mergeCells>
  <pageMargins left="0.70866141732283472" right="0.70866141732283472" top="0.35433070866141736" bottom="0.35433070866141736" header="0.31496062992125984" footer="0.31496062992125984"/>
  <pageSetup paperSize="9" orientation="portrait" horizontalDpi="300" verticalDpi="30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47"/>
  <sheetViews>
    <sheetView workbookViewId="0">
      <selection activeCell="K3" sqref="J3:K3"/>
    </sheetView>
  </sheetViews>
  <sheetFormatPr baseColWidth="10" defaultRowHeight="15" x14ac:dyDescent="0.25"/>
  <cols>
    <col min="3" max="3" width="15.140625" customWidth="1"/>
    <col min="5" max="5" width="15.140625" customWidth="1"/>
    <col min="6" max="6" width="23" customWidth="1"/>
  </cols>
  <sheetData>
    <row r="1" spans="2:6" ht="19.5" thickBot="1" x14ac:dyDescent="0.35">
      <c r="B1" s="167" t="s">
        <v>34</v>
      </c>
      <c r="C1" s="167"/>
      <c r="D1" s="167"/>
      <c r="E1" s="167"/>
      <c r="F1" s="167"/>
    </row>
    <row r="2" spans="2:6" ht="16.5" thickBot="1" x14ac:dyDescent="0.3">
      <c r="B2" s="150" t="s">
        <v>13</v>
      </c>
      <c r="C2" s="151"/>
      <c r="D2" s="151"/>
      <c r="E2" s="151"/>
      <c r="F2" s="152"/>
    </row>
    <row r="3" spans="2:6" ht="16.5" thickBot="1" x14ac:dyDescent="0.3">
      <c r="B3" s="150">
        <v>35529394461.720001</v>
      </c>
      <c r="C3" s="151"/>
      <c r="D3" s="151"/>
      <c r="E3" s="151"/>
      <c r="F3" s="152"/>
    </row>
    <row r="4" spans="2:6" ht="18.75" x14ac:dyDescent="0.3">
      <c r="B4" s="142" t="s">
        <v>1</v>
      </c>
      <c r="C4" s="143"/>
      <c r="D4" s="144" t="s">
        <v>5</v>
      </c>
      <c r="E4" s="145"/>
      <c r="F4" s="146" t="s">
        <v>6</v>
      </c>
    </row>
    <row r="5" spans="2:6" ht="15.75" thickBot="1" x14ac:dyDescent="0.3">
      <c r="B5" s="2" t="s">
        <v>3</v>
      </c>
      <c r="C5" s="3" t="s">
        <v>4</v>
      </c>
      <c r="D5" s="17" t="s">
        <v>3</v>
      </c>
      <c r="E5" s="18" t="s">
        <v>4</v>
      </c>
      <c r="F5" s="147"/>
    </row>
    <row r="6" spans="2:6" x14ac:dyDescent="0.25">
      <c r="B6" s="4">
        <v>1.9999999999999999E-6</v>
      </c>
      <c r="C6" s="6">
        <f>$B$3*B6</f>
        <v>71058.788923440006</v>
      </c>
      <c r="D6" s="4">
        <v>6.9999999999999999E-6</v>
      </c>
      <c r="E6" s="6">
        <f>$B$3*D6</f>
        <v>248705.76123204001</v>
      </c>
      <c r="F6" s="5" t="s">
        <v>15</v>
      </c>
    </row>
    <row r="7" spans="2:6" x14ac:dyDescent="0.25">
      <c r="B7" s="8">
        <v>6.9999999999999999E-6</v>
      </c>
      <c r="C7" s="9">
        <f>$B$3*B7</f>
        <v>248705.76123204001</v>
      </c>
      <c r="D7" s="8">
        <v>1.5E-5</v>
      </c>
      <c r="E7" s="9">
        <f>$B$3*D7</f>
        <v>532940.91692580003</v>
      </c>
      <c r="F7" s="19" t="s">
        <v>16</v>
      </c>
    </row>
    <row r="8" spans="2:6" ht="15.75" thickBot="1" x14ac:dyDescent="0.3">
      <c r="B8" s="11">
        <v>1.4999999999999999E-4</v>
      </c>
      <c r="C8" s="12">
        <f>$B$3*B8</f>
        <v>5329409.1692579994</v>
      </c>
      <c r="D8" s="11">
        <v>3.0000000000000001E-5</v>
      </c>
      <c r="E8" s="12">
        <f>$B$3*D8</f>
        <v>1065881.8338516001</v>
      </c>
      <c r="F8" s="20" t="s">
        <v>16</v>
      </c>
    </row>
    <row r="9" spans="2:6" ht="15.75" thickBot="1" x14ac:dyDescent="0.3">
      <c r="B9" s="1"/>
      <c r="C9" s="1"/>
      <c r="D9" s="1"/>
      <c r="E9" s="1"/>
      <c r="F9" s="1"/>
    </row>
    <row r="10" spans="2:6" ht="16.5" thickBot="1" x14ac:dyDescent="0.3">
      <c r="B10" s="150" t="s">
        <v>17</v>
      </c>
      <c r="C10" s="151"/>
      <c r="D10" s="151"/>
      <c r="E10" s="151"/>
      <c r="F10" s="152"/>
    </row>
    <row r="11" spans="2:6" ht="18.75" x14ac:dyDescent="0.3">
      <c r="B11" s="142" t="s">
        <v>1</v>
      </c>
      <c r="C11" s="143"/>
      <c r="D11" s="144" t="s">
        <v>5</v>
      </c>
      <c r="E11" s="145"/>
      <c r="F11" s="146" t="s">
        <v>6</v>
      </c>
    </row>
    <row r="12" spans="2:6" ht="15.75" thickBot="1" x14ac:dyDescent="0.3">
      <c r="B12" s="2" t="s">
        <v>3</v>
      </c>
      <c r="C12" s="3" t="s">
        <v>4</v>
      </c>
      <c r="D12" s="2" t="s">
        <v>3</v>
      </c>
      <c r="E12" s="3" t="s">
        <v>4</v>
      </c>
      <c r="F12" s="147"/>
    </row>
    <row r="13" spans="2:6" x14ac:dyDescent="0.25">
      <c r="B13" s="4">
        <v>1.9999999999999999E-6</v>
      </c>
      <c r="C13" s="6">
        <f>$B$3*B13</f>
        <v>71058.788923440006</v>
      </c>
      <c r="D13" s="23">
        <v>6.9999999999999999E-6</v>
      </c>
      <c r="E13" s="14">
        <f>$B$3*D13</f>
        <v>248705.76123204001</v>
      </c>
      <c r="F13" s="7" t="s">
        <v>15</v>
      </c>
    </row>
    <row r="14" spans="2:6" x14ac:dyDescent="0.25">
      <c r="B14" s="8">
        <v>6.9999999999999999E-6</v>
      </c>
      <c r="C14" s="9">
        <f>$B$3*B14</f>
        <v>248705.76123204001</v>
      </c>
      <c r="D14" s="1">
        <v>1.5E-5</v>
      </c>
      <c r="E14" s="15">
        <f>$B$3*D14</f>
        <v>532940.91692580003</v>
      </c>
      <c r="F14" s="10" t="s">
        <v>16</v>
      </c>
    </row>
    <row r="15" spans="2:6" ht="15.75" thickBot="1" x14ac:dyDescent="0.3">
      <c r="B15" s="11">
        <v>1.5E-5</v>
      </c>
      <c r="C15" s="12">
        <f>$B$3*B15</f>
        <v>532940.91692580003</v>
      </c>
      <c r="D15" s="21">
        <v>3.0000000000000001E-5</v>
      </c>
      <c r="E15" s="22">
        <f>$B$3*D15</f>
        <v>1065881.8338516001</v>
      </c>
      <c r="F15" s="13" t="s">
        <v>16</v>
      </c>
    </row>
    <row r="16" spans="2:6" ht="15.75" thickBot="1" x14ac:dyDescent="0.3">
      <c r="B16" s="21"/>
      <c r="C16" s="22"/>
      <c r="D16" s="16"/>
      <c r="E16" s="16"/>
      <c r="F16" s="21"/>
    </row>
    <row r="17" spans="2:6" ht="29.25" customHeight="1" thickBot="1" x14ac:dyDescent="0.3">
      <c r="B17" s="154" t="s">
        <v>18</v>
      </c>
      <c r="C17" s="155"/>
      <c r="D17" s="155"/>
      <c r="E17" s="155"/>
      <c r="F17" s="156"/>
    </row>
    <row r="18" spans="2:6" ht="18.75" x14ac:dyDescent="0.3">
      <c r="B18" s="142" t="s">
        <v>1</v>
      </c>
      <c r="C18" s="143"/>
      <c r="D18" s="144" t="s">
        <v>5</v>
      </c>
      <c r="E18" s="145"/>
      <c r="F18" s="146" t="s">
        <v>6</v>
      </c>
    </row>
    <row r="19" spans="2:6" ht="15.75" thickBot="1" x14ac:dyDescent="0.3">
      <c r="B19" s="17" t="s">
        <v>3</v>
      </c>
      <c r="C19" s="18" t="s">
        <v>4</v>
      </c>
      <c r="D19" s="17" t="s">
        <v>3</v>
      </c>
      <c r="E19" s="18" t="s">
        <v>4</v>
      </c>
      <c r="F19" s="147"/>
    </row>
    <row r="20" spans="2:6" x14ac:dyDescent="0.25">
      <c r="B20" s="4">
        <v>1.9999999999999999E-6</v>
      </c>
      <c r="C20" s="14">
        <f>$B$3*B20</f>
        <v>71058.788923440006</v>
      </c>
      <c r="D20" s="4">
        <v>6.9999999999999999E-6</v>
      </c>
      <c r="E20" s="6">
        <f>$B$3*D20</f>
        <v>248705.76123204001</v>
      </c>
      <c r="F20" s="19" t="s">
        <v>7</v>
      </c>
    </row>
    <row r="21" spans="2:6" ht="15.75" thickBot="1" x14ac:dyDescent="0.3">
      <c r="B21" s="11">
        <v>6.9999999999999999E-6</v>
      </c>
      <c r="C21" s="22">
        <f>$B$3*B21</f>
        <v>248705.76123204001</v>
      </c>
      <c r="D21" s="11">
        <v>1.5E-5</v>
      </c>
      <c r="E21" s="12">
        <f>$B$3*D21</f>
        <v>532940.91692580003</v>
      </c>
      <c r="F21" s="20" t="s">
        <v>8</v>
      </c>
    </row>
    <row r="22" spans="2:6" ht="15.75" thickBot="1" x14ac:dyDescent="0.3">
      <c r="B22" s="1"/>
      <c r="F22" s="1"/>
    </row>
    <row r="23" spans="2:6" ht="29.25" customHeight="1" thickBot="1" x14ac:dyDescent="0.3">
      <c r="B23" s="154" t="s">
        <v>19</v>
      </c>
      <c r="C23" s="155"/>
      <c r="D23" s="155"/>
      <c r="E23" s="155"/>
      <c r="F23" s="156"/>
    </row>
    <row r="24" spans="2:6" ht="18.75" x14ac:dyDescent="0.3">
      <c r="B24" s="142" t="s">
        <v>1</v>
      </c>
      <c r="C24" s="143"/>
      <c r="D24" s="144" t="s">
        <v>5</v>
      </c>
      <c r="E24" s="145"/>
      <c r="F24" s="146" t="s">
        <v>6</v>
      </c>
    </row>
    <row r="25" spans="2:6" ht="15.75" thickBot="1" x14ac:dyDescent="0.3">
      <c r="B25" s="2" t="s">
        <v>3</v>
      </c>
      <c r="C25" s="3" t="s">
        <v>4</v>
      </c>
      <c r="D25" s="2" t="s">
        <v>3</v>
      </c>
      <c r="E25" s="3" t="s">
        <v>4</v>
      </c>
      <c r="F25" s="147"/>
    </row>
    <row r="26" spans="2:6" x14ac:dyDescent="0.25">
      <c r="B26" s="4">
        <v>1.9999999999999999E-6</v>
      </c>
      <c r="C26" s="14">
        <f>$B$3*B26</f>
        <v>71058.788923440006</v>
      </c>
      <c r="D26" s="4">
        <v>6.9999999999999999E-6</v>
      </c>
      <c r="E26" s="6">
        <f>$B$3*D26</f>
        <v>248705.76123204001</v>
      </c>
      <c r="F26" s="19" t="s">
        <v>20</v>
      </c>
    </row>
    <row r="27" spans="2:6" ht="15.75" thickBot="1" x14ac:dyDescent="0.3">
      <c r="B27" s="11">
        <v>6.9999999999999999E-6</v>
      </c>
      <c r="C27" s="22">
        <f>$B$3*B27</f>
        <v>248705.76123204001</v>
      </c>
      <c r="D27" s="11">
        <v>1.5E-5</v>
      </c>
      <c r="E27" s="12">
        <f>$B$3*D27</f>
        <v>532940.91692580003</v>
      </c>
      <c r="F27" s="20" t="s">
        <v>21</v>
      </c>
    </row>
    <row r="28" spans="2:6" ht="17.25" customHeight="1" thickBot="1" x14ac:dyDescent="0.35">
      <c r="B28" s="169" t="s">
        <v>33</v>
      </c>
      <c r="C28" s="169"/>
      <c r="D28" s="169"/>
      <c r="E28" s="169"/>
      <c r="F28" s="169"/>
    </row>
    <row r="29" spans="2:6" ht="16.5" thickBot="1" x14ac:dyDescent="0.3">
      <c r="B29" s="150" t="s">
        <v>13</v>
      </c>
      <c r="C29" s="151"/>
      <c r="D29" s="151"/>
      <c r="E29" s="151"/>
      <c r="F29" s="152"/>
    </row>
    <row r="30" spans="2:6" ht="18.75" x14ac:dyDescent="0.3">
      <c r="B30" s="142" t="s">
        <v>1</v>
      </c>
      <c r="C30" s="143"/>
      <c r="D30" s="144" t="s">
        <v>5</v>
      </c>
      <c r="E30" s="145"/>
      <c r="F30" s="146" t="s">
        <v>6</v>
      </c>
    </row>
    <row r="31" spans="2:6" ht="15.75" thickBot="1" x14ac:dyDescent="0.3">
      <c r="B31" s="2" t="s">
        <v>3</v>
      </c>
      <c r="C31" s="3" t="s">
        <v>4</v>
      </c>
      <c r="D31" s="2" t="s">
        <v>3</v>
      </c>
      <c r="E31" s="3" t="s">
        <v>4</v>
      </c>
      <c r="F31" s="164"/>
    </row>
    <row r="32" spans="2:6" ht="15.75" thickBot="1" x14ac:dyDescent="0.3">
      <c r="B32" s="24">
        <v>0</v>
      </c>
      <c r="C32" s="25">
        <f>$B$3*B32</f>
        <v>0</v>
      </c>
      <c r="D32" s="24">
        <v>1.9999999999999999E-6</v>
      </c>
      <c r="E32" s="26">
        <f>$B$3*D32</f>
        <v>71058.788923440006</v>
      </c>
      <c r="F32" s="27" t="s">
        <v>14</v>
      </c>
    </row>
    <row r="33" spans="2:6" ht="15.75" thickBot="1" x14ac:dyDescent="0.3"/>
    <row r="34" spans="2:6" ht="16.5" thickBot="1" x14ac:dyDescent="0.3">
      <c r="B34" s="150" t="s">
        <v>17</v>
      </c>
      <c r="C34" s="151"/>
      <c r="D34" s="151"/>
      <c r="E34" s="151"/>
      <c r="F34" s="152"/>
    </row>
    <row r="35" spans="2:6" s="29" customFormat="1" ht="15.75" x14ac:dyDescent="0.25">
      <c r="B35" s="174" t="s">
        <v>1</v>
      </c>
      <c r="C35" s="175"/>
      <c r="D35" s="176" t="s">
        <v>5</v>
      </c>
      <c r="E35" s="177"/>
      <c r="F35" s="146" t="s">
        <v>6</v>
      </c>
    </row>
    <row r="36" spans="2:6" ht="15.75" thickBot="1" x14ac:dyDescent="0.3">
      <c r="B36" s="2" t="s">
        <v>3</v>
      </c>
      <c r="C36" s="3" t="s">
        <v>4</v>
      </c>
      <c r="D36" s="2" t="s">
        <v>3</v>
      </c>
      <c r="E36" s="3" t="s">
        <v>4</v>
      </c>
      <c r="F36" s="164"/>
    </row>
    <row r="37" spans="2:6" ht="15.75" thickBot="1" x14ac:dyDescent="0.3">
      <c r="B37" s="24">
        <v>0</v>
      </c>
      <c r="C37" s="25">
        <f>$B$3*B37</f>
        <v>0</v>
      </c>
      <c r="D37" s="24">
        <v>1.9999999999999999E-6</v>
      </c>
      <c r="E37" s="26">
        <f>$B$3*D37</f>
        <v>71058.788923440006</v>
      </c>
      <c r="F37" s="27" t="s">
        <v>14</v>
      </c>
    </row>
    <row r="38" spans="2:6" ht="15.75" thickBot="1" x14ac:dyDescent="0.3"/>
    <row r="39" spans="2:6" ht="32.25" customHeight="1" thickBot="1" x14ac:dyDescent="0.3">
      <c r="B39" s="154" t="s">
        <v>18</v>
      </c>
      <c r="C39" s="155"/>
      <c r="D39" s="155"/>
      <c r="E39" s="155"/>
      <c r="F39" s="156"/>
    </row>
    <row r="40" spans="2:6" s="29" customFormat="1" ht="15.75" x14ac:dyDescent="0.25">
      <c r="B40" s="174" t="s">
        <v>1</v>
      </c>
      <c r="C40" s="175"/>
      <c r="D40" s="176" t="s">
        <v>5</v>
      </c>
      <c r="E40" s="177"/>
      <c r="F40" s="146" t="s">
        <v>6</v>
      </c>
    </row>
    <row r="41" spans="2:6" ht="15.75" thickBot="1" x14ac:dyDescent="0.3">
      <c r="B41" s="17" t="s">
        <v>3</v>
      </c>
      <c r="C41" s="18" t="s">
        <v>4</v>
      </c>
      <c r="D41" s="17" t="s">
        <v>3</v>
      </c>
      <c r="E41" s="18" t="s">
        <v>4</v>
      </c>
      <c r="F41" s="147"/>
    </row>
    <row r="42" spans="2:6" ht="15.75" thickBot="1" x14ac:dyDescent="0.3">
      <c r="B42" s="24">
        <v>0</v>
      </c>
      <c r="C42" s="25">
        <f>$B$3*B42</f>
        <v>0</v>
      </c>
      <c r="D42" s="24">
        <v>1.9999999999999999E-6</v>
      </c>
      <c r="E42" s="26">
        <f>$B$3*D42</f>
        <v>71058.788923440006</v>
      </c>
      <c r="F42" s="28" t="s">
        <v>16</v>
      </c>
    </row>
    <row r="43" spans="2:6" ht="15.75" thickBot="1" x14ac:dyDescent="0.3"/>
    <row r="44" spans="2:6" ht="28.5" customHeight="1" thickBot="1" x14ac:dyDescent="0.3">
      <c r="B44" s="154" t="s">
        <v>19</v>
      </c>
      <c r="C44" s="155"/>
      <c r="D44" s="155"/>
      <c r="E44" s="155"/>
      <c r="F44" s="156"/>
    </row>
    <row r="45" spans="2:6" s="29" customFormat="1" ht="15.75" x14ac:dyDescent="0.25">
      <c r="B45" s="174" t="s">
        <v>1</v>
      </c>
      <c r="C45" s="175"/>
      <c r="D45" s="176" t="s">
        <v>5</v>
      </c>
      <c r="E45" s="177"/>
      <c r="F45" s="146" t="s">
        <v>6</v>
      </c>
    </row>
    <row r="46" spans="2:6" ht="15.75" thickBot="1" x14ac:dyDescent="0.3">
      <c r="B46" s="2" t="s">
        <v>3</v>
      </c>
      <c r="C46" s="3" t="s">
        <v>4</v>
      </c>
      <c r="D46" s="2" t="s">
        <v>3</v>
      </c>
      <c r="E46" s="3" t="s">
        <v>4</v>
      </c>
      <c r="F46" s="147"/>
    </row>
    <row r="47" spans="2:6" ht="15.75" thickBot="1" x14ac:dyDescent="0.3">
      <c r="B47" s="24">
        <v>0</v>
      </c>
      <c r="C47" s="25">
        <f>$B$3*B47</f>
        <v>0</v>
      </c>
      <c r="D47" s="24">
        <v>1.9999999999999999E-6</v>
      </c>
      <c r="E47" s="26">
        <f>$B$3*D47</f>
        <v>71058.788923440006</v>
      </c>
      <c r="F47" s="28" t="s">
        <v>20</v>
      </c>
    </row>
  </sheetData>
  <customSheetViews>
    <customSheetView guid="{D2C6A356-79FA-4F28-AE14-175143F98EE3}" state="hidden">
      <selection activeCell="K3" sqref="J3:K3"/>
      <pageMargins left="0.70866141732283472" right="0.70866141732283472" top="0.35433070866141736" bottom="0.35433070866141736" header="0.11811023622047245" footer="0.11811023622047245"/>
      <pageSetup paperSize="9" orientation="portrait" horizontalDpi="300" verticalDpi="300" r:id="rId1"/>
    </customSheetView>
    <customSheetView guid="{5265C60F-FE03-4B9F-98FD-985D9B18C952}" state="hidden">
      <selection activeCell="K3" sqref="J3:K3"/>
      <pageMargins left="0.70866141732283472" right="0.70866141732283472" top="0.35433070866141736" bottom="0.35433070866141736" header="0.11811023622047245" footer="0.11811023622047245"/>
      <pageSetup paperSize="9" orientation="portrait" horizontalDpi="300" verticalDpi="300" r:id="rId2"/>
    </customSheetView>
    <customSheetView guid="{A8AE1C9A-BC3A-4C97-9401-60D4DA980BAF}" state="hidden">
      <selection activeCell="K3" sqref="J3:K3"/>
      <pageMargins left="0.70866141732283472" right="0.70866141732283472" top="0.35433070866141736" bottom="0.35433070866141736" header="0.11811023622047245" footer="0.11811023622047245"/>
      <pageSetup paperSize="9" orientation="portrait" horizontalDpi="300" verticalDpi="300" r:id="rId3"/>
    </customSheetView>
  </customSheetViews>
  <mergeCells count="35">
    <mergeCell ref="B44:F44"/>
    <mergeCell ref="B45:C45"/>
    <mergeCell ref="D45:E45"/>
    <mergeCell ref="F45:F46"/>
    <mergeCell ref="B28:F28"/>
    <mergeCell ref="B39:F39"/>
    <mergeCell ref="B40:C40"/>
    <mergeCell ref="D40:E40"/>
    <mergeCell ref="F40:F41"/>
    <mergeCell ref="B30:C30"/>
    <mergeCell ref="D30:E30"/>
    <mergeCell ref="F30:F31"/>
    <mergeCell ref="B34:F34"/>
    <mergeCell ref="B35:C35"/>
    <mergeCell ref="D35:E35"/>
    <mergeCell ref="F35:F36"/>
    <mergeCell ref="B23:F23"/>
    <mergeCell ref="B24:C24"/>
    <mergeCell ref="D24:E24"/>
    <mergeCell ref="F24:F25"/>
    <mergeCell ref="B29:F29"/>
    <mergeCell ref="B17:F17"/>
    <mergeCell ref="B18:C18"/>
    <mergeCell ref="D18:E18"/>
    <mergeCell ref="F18:F19"/>
    <mergeCell ref="B10:F10"/>
    <mergeCell ref="B11:C11"/>
    <mergeCell ref="D11:E11"/>
    <mergeCell ref="F11:F12"/>
    <mergeCell ref="B1:F1"/>
    <mergeCell ref="B2:F2"/>
    <mergeCell ref="B3:F3"/>
    <mergeCell ref="B4:C4"/>
    <mergeCell ref="D4:E4"/>
    <mergeCell ref="F4:F5"/>
  </mergeCells>
  <pageMargins left="0.70866141732283472" right="0.70866141732283472" top="0.35433070866141736" bottom="0.35433070866141736" header="0.11811023622047245" footer="0.11811023622047245"/>
  <pageSetup paperSize="9" orientation="portrait" horizontalDpi="300" verticalDpi="30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42"/>
  <sheetViews>
    <sheetView workbookViewId="0">
      <selection activeCell="H3" sqref="H3"/>
    </sheetView>
  </sheetViews>
  <sheetFormatPr baseColWidth="10" defaultRowHeight="15" x14ac:dyDescent="0.25"/>
  <cols>
    <col min="3" max="3" width="15.140625" customWidth="1"/>
    <col min="5" max="5" width="15.140625" customWidth="1"/>
    <col min="6" max="6" width="23" customWidth="1"/>
  </cols>
  <sheetData>
    <row r="1" spans="2:6" ht="21.75" thickBot="1" x14ac:dyDescent="0.4">
      <c r="B1" s="178" t="s">
        <v>25</v>
      </c>
      <c r="C1" s="178"/>
      <c r="D1" s="178"/>
      <c r="E1" s="178"/>
      <c r="F1" s="178"/>
    </row>
    <row r="2" spans="2:6" ht="16.5" thickBot="1" x14ac:dyDescent="0.3">
      <c r="B2" s="150" t="s">
        <v>13</v>
      </c>
      <c r="C2" s="151"/>
      <c r="D2" s="151"/>
      <c r="E2" s="151"/>
      <c r="F2" s="152"/>
    </row>
    <row r="3" spans="2:6" ht="16.5" thickBot="1" x14ac:dyDescent="0.3">
      <c r="B3" s="150">
        <v>35529394461.720001</v>
      </c>
      <c r="C3" s="151"/>
      <c r="D3" s="151"/>
      <c r="E3" s="151"/>
      <c r="F3" s="152"/>
    </row>
    <row r="4" spans="2:6" ht="18.75" x14ac:dyDescent="0.3">
      <c r="B4" s="142" t="s">
        <v>1</v>
      </c>
      <c r="C4" s="143"/>
      <c r="D4" s="144" t="s">
        <v>5</v>
      </c>
      <c r="E4" s="145"/>
      <c r="F4" s="146" t="s">
        <v>6</v>
      </c>
    </row>
    <row r="5" spans="2:6" ht="15.75" thickBot="1" x14ac:dyDescent="0.3">
      <c r="B5" s="2" t="s">
        <v>3</v>
      </c>
      <c r="C5" s="3" t="s">
        <v>4</v>
      </c>
      <c r="D5" s="17" t="s">
        <v>3</v>
      </c>
      <c r="E5" s="18" t="s">
        <v>4</v>
      </c>
      <c r="F5" s="147"/>
    </row>
    <row r="6" spans="2:6" x14ac:dyDescent="0.25">
      <c r="B6" s="4">
        <v>0</v>
      </c>
      <c r="C6" s="6">
        <f>$B$3*B6</f>
        <v>0</v>
      </c>
      <c r="D6" s="4">
        <v>1.9999999999999999E-6</v>
      </c>
      <c r="E6" s="6">
        <f>$B$3*D6</f>
        <v>71058.788923440006</v>
      </c>
      <c r="F6" s="5" t="s">
        <v>14</v>
      </c>
    </row>
    <row r="7" spans="2:6" ht="15.75" thickBot="1" x14ac:dyDescent="0.3">
      <c r="B7" s="11">
        <v>1.9999999999999999E-6</v>
      </c>
      <c r="C7" s="12">
        <f>$B$3*B7</f>
        <v>71058.788923440006</v>
      </c>
      <c r="D7" s="11">
        <v>6.9999999999999999E-6</v>
      </c>
      <c r="E7" s="12">
        <f>$B$3*D7</f>
        <v>248705.76123204001</v>
      </c>
      <c r="F7" s="20" t="s">
        <v>16</v>
      </c>
    </row>
    <row r="8" spans="2:6" ht="15.75" thickBot="1" x14ac:dyDescent="0.3">
      <c r="B8" s="1"/>
      <c r="C8" s="1"/>
      <c r="D8" s="1"/>
      <c r="E8" s="1"/>
      <c r="F8" s="1"/>
    </row>
    <row r="9" spans="2:6" ht="16.5" thickBot="1" x14ac:dyDescent="0.3">
      <c r="B9" s="150" t="s">
        <v>17</v>
      </c>
      <c r="C9" s="151"/>
      <c r="D9" s="151"/>
      <c r="E9" s="151"/>
      <c r="F9" s="152"/>
    </row>
    <row r="10" spans="2:6" ht="18.75" x14ac:dyDescent="0.3">
      <c r="B10" s="142" t="s">
        <v>1</v>
      </c>
      <c r="C10" s="143"/>
      <c r="D10" s="144" t="s">
        <v>5</v>
      </c>
      <c r="E10" s="145"/>
      <c r="F10" s="146" t="s">
        <v>6</v>
      </c>
    </row>
    <row r="11" spans="2:6" ht="15.75" thickBot="1" x14ac:dyDescent="0.3">
      <c r="B11" s="2" t="s">
        <v>3</v>
      </c>
      <c r="C11" s="3" t="s">
        <v>4</v>
      </c>
      <c r="D11" s="2" t="s">
        <v>3</v>
      </c>
      <c r="E11" s="3" t="s">
        <v>4</v>
      </c>
      <c r="F11" s="147"/>
    </row>
    <row r="12" spans="2:6" x14ac:dyDescent="0.25">
      <c r="B12" s="4">
        <v>0</v>
      </c>
      <c r="C12" s="6">
        <f>$B$3*B12</f>
        <v>0</v>
      </c>
      <c r="D12" s="23">
        <v>1.9999999999999999E-6</v>
      </c>
      <c r="E12" s="14">
        <f>$B$3*D12</f>
        <v>71058.788923440006</v>
      </c>
      <c r="F12" s="7" t="s">
        <v>14</v>
      </c>
    </row>
    <row r="13" spans="2:6" ht="15.75" thickBot="1" x14ac:dyDescent="0.3">
      <c r="B13" s="11">
        <v>1.9999999999999999E-6</v>
      </c>
      <c r="C13" s="12">
        <f>$B$3*B13</f>
        <v>71058.788923440006</v>
      </c>
      <c r="D13" s="21">
        <v>1.5E-5</v>
      </c>
      <c r="E13" s="22">
        <f>$B$3*D13</f>
        <v>532940.91692580003</v>
      </c>
      <c r="F13" s="13" t="s">
        <v>15</v>
      </c>
    </row>
    <row r="15" spans="2:6" ht="31.5" customHeight="1" x14ac:dyDescent="0.25"/>
    <row r="21" ht="34.5" customHeight="1" x14ac:dyDescent="0.25"/>
    <row r="37" ht="36" customHeight="1" x14ac:dyDescent="0.25"/>
    <row r="42" ht="34.5" customHeight="1" x14ac:dyDescent="0.25"/>
  </sheetData>
  <customSheetViews>
    <customSheetView guid="{D2C6A356-79FA-4F28-AE14-175143F98EE3}" state="hidden">
      <selection activeCell="H3" sqref="H3"/>
      <pageMargins left="0.7" right="0.7" top="0.75" bottom="0.75" header="0.3" footer="0.3"/>
      <pageSetup paperSize="9" orientation="portrait" horizontalDpi="300" verticalDpi="300" r:id="rId1"/>
    </customSheetView>
    <customSheetView guid="{5265C60F-FE03-4B9F-98FD-985D9B18C952}" state="hidden">
      <selection activeCell="H3" sqref="H3"/>
      <pageMargins left="0.7" right="0.7" top="0.75" bottom="0.75" header="0.3" footer="0.3"/>
      <pageSetup paperSize="9" orientation="portrait" horizontalDpi="300" verticalDpi="300" r:id="rId2"/>
    </customSheetView>
    <customSheetView guid="{A8AE1C9A-BC3A-4C97-9401-60D4DA980BAF}" state="hidden">
      <selection activeCell="H3" sqref="H3"/>
      <pageMargins left="0.7" right="0.7" top="0.75" bottom="0.75" header="0.3" footer="0.3"/>
      <pageSetup paperSize="9" orientation="portrait" horizontalDpi="300" verticalDpi="300" r:id="rId3"/>
    </customSheetView>
  </customSheetViews>
  <mergeCells count="10">
    <mergeCell ref="B9:F9"/>
    <mergeCell ref="B10:C10"/>
    <mergeCell ref="D10:E10"/>
    <mergeCell ref="F10:F11"/>
    <mergeCell ref="B1:F1"/>
    <mergeCell ref="B2:F2"/>
    <mergeCell ref="B3:F3"/>
    <mergeCell ref="B4:C4"/>
    <mergeCell ref="D4:E4"/>
    <mergeCell ref="F4:F5"/>
  </mergeCells>
  <pageMargins left="0.7" right="0.7" top="0.75" bottom="0.75" header="0.3" footer="0.3"/>
  <pageSetup paperSize="9" orientation="portrait" horizontalDpi="300" verticalDpi="300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4"/>
  <sheetViews>
    <sheetView showGridLines="0" tabSelected="1" topLeftCell="D65" zoomScale="70" zoomScaleNormal="70" workbookViewId="0">
      <selection activeCell="O76" sqref="O76"/>
    </sheetView>
  </sheetViews>
  <sheetFormatPr baseColWidth="10" defaultRowHeight="33.75" customHeight="1" x14ac:dyDescent="0.25"/>
  <cols>
    <col min="1" max="1" width="16.28515625" style="30" hidden="1" customWidth="1"/>
    <col min="2" max="3" width="15.5703125" style="30" hidden="1" customWidth="1"/>
    <col min="4" max="4" width="0.140625" style="30" customWidth="1"/>
    <col min="5" max="5" width="17.28515625" style="30" bestFit="1" customWidth="1"/>
    <col min="6" max="6" width="21.85546875" style="30" bestFit="1" customWidth="1"/>
    <col min="7" max="7" width="17.28515625" style="30" bestFit="1" customWidth="1"/>
    <col min="8" max="9" width="20.140625" style="30" bestFit="1" customWidth="1"/>
    <col min="10" max="10" width="22.28515625" style="30" bestFit="1" customWidth="1"/>
    <col min="11" max="11" width="20.140625" style="30" bestFit="1" customWidth="1"/>
    <col min="12" max="13" width="22" style="30" customWidth="1"/>
    <col min="14" max="14" width="12.5703125" style="30" customWidth="1"/>
    <col min="15" max="15" width="33" style="30" customWidth="1"/>
    <col min="16" max="16" width="14" style="30" bestFit="1" customWidth="1"/>
    <col min="17" max="18" width="12.85546875" style="30" bestFit="1" customWidth="1"/>
    <col min="19" max="16384" width="11.42578125" style="30"/>
  </cols>
  <sheetData>
    <row r="1" spans="2:18" ht="33.75" customHeight="1" thickBot="1" x14ac:dyDescent="0.3">
      <c r="B1" s="188">
        <v>33296819775.310001</v>
      </c>
      <c r="C1" s="189"/>
      <c r="D1" s="189"/>
      <c r="E1" s="189"/>
      <c r="F1" s="189"/>
      <c r="G1" s="190"/>
    </row>
    <row r="2" spans="2:18" ht="33.75" hidden="1" customHeight="1" thickBot="1" x14ac:dyDescent="0.3">
      <c r="B2" s="217" t="s">
        <v>43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2:18" s="33" customFormat="1" ht="60.75" hidden="1" customHeight="1" thickBot="1" x14ac:dyDescent="0.3">
      <c r="B3" s="193" t="s">
        <v>26</v>
      </c>
      <c r="C3" s="194"/>
      <c r="D3" s="194"/>
      <c r="E3" s="194"/>
      <c r="F3" s="195"/>
      <c r="G3" s="224" t="s">
        <v>44</v>
      </c>
      <c r="H3" s="226"/>
      <c r="I3" s="224" t="s">
        <v>45</v>
      </c>
      <c r="J3" s="225"/>
      <c r="K3" s="226"/>
      <c r="L3" s="94"/>
      <c r="M3" s="224" t="s">
        <v>46</v>
      </c>
      <c r="N3" s="226"/>
      <c r="O3" s="40" t="s">
        <v>47</v>
      </c>
    </row>
    <row r="4" spans="2:18" ht="33.75" hidden="1" customHeight="1" thickBot="1" x14ac:dyDescent="0.3">
      <c r="B4" s="191" t="s">
        <v>27</v>
      </c>
      <c r="C4" s="192"/>
      <c r="D4" s="72"/>
      <c r="E4" s="191" t="s">
        <v>5</v>
      </c>
      <c r="F4" s="192"/>
      <c r="G4" s="207" t="s">
        <v>40</v>
      </c>
      <c r="H4" s="208"/>
      <c r="I4" s="207" t="s">
        <v>27</v>
      </c>
      <c r="J4" s="92"/>
      <c r="K4" s="228" t="s">
        <v>5</v>
      </c>
      <c r="L4" s="92"/>
      <c r="M4" s="207" t="s">
        <v>35</v>
      </c>
      <c r="N4" s="207" t="s">
        <v>36</v>
      </c>
      <c r="O4" s="228" t="s">
        <v>37</v>
      </c>
    </row>
    <row r="5" spans="2:18" ht="33.75" hidden="1" customHeight="1" thickBot="1" x14ac:dyDescent="0.3">
      <c r="B5" s="41" t="s">
        <v>30</v>
      </c>
      <c r="C5" s="70" t="s">
        <v>29</v>
      </c>
      <c r="E5" s="42" t="s">
        <v>28</v>
      </c>
      <c r="F5" s="43" t="s">
        <v>29</v>
      </c>
      <c r="G5" s="209"/>
      <c r="H5" s="210"/>
      <c r="I5" s="209"/>
      <c r="J5" s="93"/>
      <c r="K5" s="229"/>
      <c r="L5" s="95"/>
      <c r="M5" s="227"/>
      <c r="N5" s="227"/>
      <c r="O5" s="251"/>
      <c r="P5" s="34"/>
      <c r="Q5" s="35"/>
      <c r="R5" s="35"/>
    </row>
    <row r="6" spans="2:18" ht="33.75" hidden="1" customHeight="1" x14ac:dyDescent="0.25">
      <c r="B6" s="44">
        <v>0</v>
      </c>
      <c r="C6" s="66">
        <f t="shared" ref="C6:C13" si="0">B6*$B$1</f>
        <v>0</v>
      </c>
      <c r="D6" s="69"/>
      <c r="E6" s="71">
        <v>1.9999999999999999E-6</v>
      </c>
      <c r="F6" s="45">
        <f t="shared" ref="F6:F12" si="1">E6*$B$1</f>
        <v>66593.639550620006</v>
      </c>
      <c r="G6" s="44"/>
      <c r="H6" s="46">
        <v>0.1</v>
      </c>
      <c r="I6" s="47">
        <v>0</v>
      </c>
      <c r="J6" s="48"/>
      <c r="K6" s="49">
        <v>0.05</v>
      </c>
      <c r="L6" s="50"/>
      <c r="M6" s="51">
        <v>0.05</v>
      </c>
      <c r="N6" s="52">
        <v>0.05</v>
      </c>
      <c r="O6" s="53">
        <v>20</v>
      </c>
      <c r="P6" s="34"/>
      <c r="Q6" s="34"/>
      <c r="R6" s="35"/>
    </row>
    <row r="7" spans="2:18" ht="33.75" hidden="1" customHeight="1" x14ac:dyDescent="0.25">
      <c r="B7" s="54">
        <v>1.9999999999999999E-6</v>
      </c>
      <c r="C7" s="67">
        <f t="shared" si="0"/>
        <v>66593.639550620006</v>
      </c>
      <c r="D7" s="69"/>
      <c r="E7" s="57">
        <v>6.9999999999999999E-6</v>
      </c>
      <c r="F7" s="55">
        <f t="shared" si="1"/>
        <v>233077.73842717</v>
      </c>
      <c r="G7" s="54"/>
      <c r="H7" s="56">
        <v>0.2</v>
      </c>
      <c r="I7" s="54">
        <v>0</v>
      </c>
      <c r="J7" s="57"/>
      <c r="K7" s="58">
        <v>0.1</v>
      </c>
      <c r="L7" s="59"/>
      <c r="M7" s="60">
        <v>0.1</v>
      </c>
      <c r="N7" s="59">
        <v>0.1</v>
      </c>
      <c r="O7" s="53">
        <v>20</v>
      </c>
    </row>
    <row r="8" spans="2:18" ht="33.75" hidden="1" customHeight="1" x14ac:dyDescent="0.25">
      <c r="B8" s="54">
        <v>6.9999999999999999E-6</v>
      </c>
      <c r="C8" s="67">
        <f t="shared" si="0"/>
        <v>233077.73842717</v>
      </c>
      <c r="D8" s="69"/>
      <c r="E8" s="57">
        <v>1.5E-5</v>
      </c>
      <c r="F8" s="55">
        <f t="shared" si="1"/>
        <v>499452.29662965005</v>
      </c>
      <c r="G8" s="61"/>
      <c r="H8" s="56">
        <v>0.3</v>
      </c>
      <c r="I8" s="60">
        <v>0.1</v>
      </c>
      <c r="J8" s="59"/>
      <c r="K8" s="58">
        <v>0.15</v>
      </c>
      <c r="L8" s="59"/>
      <c r="M8" s="60">
        <v>0.15</v>
      </c>
      <c r="N8" s="59">
        <v>0.15</v>
      </c>
      <c r="O8" s="53">
        <v>20</v>
      </c>
      <c r="P8" s="36"/>
      <c r="Q8" s="34"/>
      <c r="R8" s="35"/>
    </row>
    <row r="9" spans="2:18" ht="33.75" hidden="1" customHeight="1" x14ac:dyDescent="0.25">
      <c r="B9" s="54">
        <v>1.5E-5</v>
      </c>
      <c r="C9" s="67">
        <f t="shared" si="0"/>
        <v>499452.29662965005</v>
      </c>
      <c r="D9" s="69"/>
      <c r="E9" s="57">
        <v>3.0000000000000001E-5</v>
      </c>
      <c r="F9" s="55">
        <f t="shared" si="1"/>
        <v>998904.59325930011</v>
      </c>
      <c r="G9" s="61"/>
      <c r="H9" s="56">
        <v>0.4</v>
      </c>
      <c r="I9" s="60">
        <v>0.15</v>
      </c>
      <c r="J9" s="59"/>
      <c r="K9" s="58">
        <v>0.2</v>
      </c>
      <c r="L9" s="59"/>
      <c r="M9" s="60">
        <v>0.2</v>
      </c>
      <c r="N9" s="59">
        <v>0.2</v>
      </c>
      <c r="O9" s="53">
        <v>20</v>
      </c>
    </row>
    <row r="10" spans="2:18" ht="33.75" hidden="1" customHeight="1" x14ac:dyDescent="0.25">
      <c r="B10" s="54">
        <v>3.0000000000000001E-5</v>
      </c>
      <c r="C10" s="67">
        <f t="shared" si="0"/>
        <v>998904.59325930011</v>
      </c>
      <c r="D10" s="69"/>
      <c r="E10" s="57">
        <v>2.0000000000000001E-4</v>
      </c>
      <c r="F10" s="55">
        <f t="shared" si="1"/>
        <v>6659363.955062001</v>
      </c>
      <c r="G10" s="61"/>
      <c r="H10" s="56">
        <v>0.5</v>
      </c>
      <c r="I10" s="60">
        <v>0.2</v>
      </c>
      <c r="J10" s="59"/>
      <c r="K10" s="58">
        <v>0.25</v>
      </c>
      <c r="L10" s="59"/>
      <c r="M10" s="60">
        <v>0.25</v>
      </c>
      <c r="N10" s="59">
        <v>0.25</v>
      </c>
      <c r="O10" s="53">
        <v>20</v>
      </c>
    </row>
    <row r="11" spans="2:18" ht="33.75" hidden="1" customHeight="1" x14ac:dyDescent="0.25">
      <c r="B11" s="54">
        <v>2.0000000000000001E-4</v>
      </c>
      <c r="C11" s="67">
        <f t="shared" si="0"/>
        <v>6659363.955062001</v>
      </c>
      <c r="D11" s="69"/>
      <c r="E11" s="57">
        <v>4.0000000000000002E-4</v>
      </c>
      <c r="F11" s="55">
        <f t="shared" si="1"/>
        <v>13318727.910124002</v>
      </c>
      <c r="G11" s="61"/>
      <c r="H11" s="56">
        <v>0.6</v>
      </c>
      <c r="I11" s="60">
        <v>0.25</v>
      </c>
      <c r="J11" s="59"/>
      <c r="K11" s="58">
        <v>0.3</v>
      </c>
      <c r="L11" s="59"/>
      <c r="M11" s="60">
        <v>0.3</v>
      </c>
      <c r="N11" s="59">
        <v>0.3</v>
      </c>
      <c r="O11" s="53">
        <v>20</v>
      </c>
    </row>
    <row r="12" spans="2:18" ht="262.5" hidden="1" customHeight="1" thickBot="1" x14ac:dyDescent="0.3">
      <c r="B12" s="62">
        <v>4.0000000000000002E-4</v>
      </c>
      <c r="C12" s="68">
        <f t="shared" si="0"/>
        <v>13318727.910124002</v>
      </c>
      <c r="D12" s="69"/>
      <c r="E12" s="42">
        <v>6.9999999999999999E-4</v>
      </c>
      <c r="F12" s="55">
        <f t="shared" si="1"/>
        <v>23307773.842716999</v>
      </c>
      <c r="G12" s="61"/>
      <c r="H12" s="56">
        <v>0.7</v>
      </c>
      <c r="I12" s="60">
        <v>0.3</v>
      </c>
      <c r="J12" s="59"/>
      <c r="K12" s="58">
        <v>0.4</v>
      </c>
      <c r="L12" s="59"/>
      <c r="M12" s="60">
        <v>0.3</v>
      </c>
      <c r="N12" s="59">
        <v>0.3</v>
      </c>
      <c r="O12" s="53">
        <v>20</v>
      </c>
    </row>
    <row r="13" spans="2:18" ht="25.5" hidden="1" customHeight="1" thickBot="1" x14ac:dyDescent="0.3">
      <c r="B13" s="57">
        <v>6.9999999999999999E-4</v>
      </c>
      <c r="C13" s="67">
        <f t="shared" si="0"/>
        <v>23307773.842716999</v>
      </c>
      <c r="D13" s="69"/>
      <c r="E13" s="57" t="s">
        <v>31</v>
      </c>
      <c r="F13" s="99">
        <f>E12*$B$1</f>
        <v>23307773.842716999</v>
      </c>
      <c r="G13" s="100"/>
      <c r="H13" s="101">
        <v>0.75</v>
      </c>
      <c r="I13" s="102">
        <v>0.4</v>
      </c>
      <c r="J13" s="103"/>
      <c r="K13" s="104">
        <v>0.6</v>
      </c>
      <c r="L13" s="103"/>
      <c r="M13" s="103">
        <v>0.5</v>
      </c>
      <c r="N13" s="103">
        <v>0.5</v>
      </c>
      <c r="O13" s="53">
        <v>20</v>
      </c>
    </row>
    <row r="14" spans="2:18" ht="203.25" hidden="1" customHeight="1" x14ac:dyDescent="0.25">
      <c r="C14" s="69"/>
      <c r="D14" s="122"/>
      <c r="E14"/>
      <c r="F14" s="122"/>
      <c r="G14" s="123"/>
      <c r="H14" s="124"/>
      <c r="I14" s="125"/>
      <c r="J14" s="125"/>
      <c r="K14" s="125"/>
      <c r="L14" s="125"/>
      <c r="M14" s="125"/>
      <c r="N14" s="75"/>
      <c r="O14" s="83"/>
    </row>
    <row r="15" spans="2:18" ht="61.5" customHeight="1" x14ac:dyDescent="0.25">
      <c r="C15" s="63"/>
      <c r="D15" s="73"/>
      <c r="E15" s="199" t="s">
        <v>60</v>
      </c>
      <c r="F15" s="199"/>
      <c r="G15" s="199"/>
      <c r="H15" s="199"/>
      <c r="I15" s="199"/>
      <c r="J15" s="199"/>
      <c r="K15" s="199"/>
      <c r="L15" s="199"/>
      <c r="M15" s="199"/>
    </row>
    <row r="16" spans="2:18" ht="33.75" customHeight="1" thickBot="1" x14ac:dyDescent="0.3">
      <c r="D16"/>
      <c r="E16" s="242" t="s">
        <v>48</v>
      </c>
      <c r="F16" s="243"/>
      <c r="G16" s="244"/>
      <c r="H16" s="248" t="s">
        <v>55</v>
      </c>
      <c r="I16" s="249"/>
      <c r="J16" s="249"/>
      <c r="K16" s="249"/>
      <c r="L16" s="249"/>
      <c r="M16" s="250"/>
    </row>
    <row r="17" spans="1:15" ht="33.75" customHeight="1" thickBot="1" x14ac:dyDescent="0.3">
      <c r="D17"/>
      <c r="E17" s="245"/>
      <c r="F17" s="246"/>
      <c r="G17" s="247"/>
      <c r="H17" s="239" t="s">
        <v>42</v>
      </c>
      <c r="I17" s="240"/>
      <c r="J17" s="241"/>
      <c r="K17" s="230" t="s">
        <v>54</v>
      </c>
      <c r="L17" s="231"/>
      <c r="M17" s="232"/>
    </row>
    <row r="18" spans="1:15" ht="33.75" customHeight="1" x14ac:dyDescent="0.25">
      <c r="E18" s="258">
        <v>7000</v>
      </c>
      <c r="F18" s="259"/>
      <c r="G18" s="260"/>
      <c r="H18" s="233" t="s">
        <v>66</v>
      </c>
      <c r="I18" s="234"/>
      <c r="J18" s="235"/>
      <c r="K18" s="233" t="s">
        <v>67</v>
      </c>
      <c r="L18" s="234"/>
      <c r="M18" s="235"/>
      <c r="N18" s="30" t="s">
        <v>49</v>
      </c>
    </row>
    <row r="19" spans="1:15" ht="33.75" customHeight="1" thickBot="1" x14ac:dyDescent="0.3">
      <c r="E19" s="261"/>
      <c r="F19" s="262"/>
      <c r="G19" s="263"/>
      <c r="H19" s="236"/>
      <c r="I19" s="237"/>
      <c r="J19" s="238"/>
      <c r="K19" s="236"/>
      <c r="L19" s="237"/>
      <c r="M19" s="238"/>
    </row>
    <row r="20" spans="1:15" ht="33.75" customHeight="1" thickBot="1" x14ac:dyDescent="0.3">
      <c r="C20" s="37"/>
      <c r="D20" s="74"/>
      <c r="E20"/>
      <c r="F20"/>
      <c r="G20"/>
      <c r="H20"/>
      <c r="I20"/>
      <c r="J20"/>
      <c r="K20"/>
      <c r="L20"/>
      <c r="M20"/>
    </row>
    <row r="21" spans="1:15" s="31" customFormat="1" ht="33.75" customHeight="1" thickBot="1" x14ac:dyDescent="0.25">
      <c r="A21" s="64"/>
      <c r="B21" s="218" t="s">
        <v>38</v>
      </c>
      <c r="C21" s="221" t="s">
        <v>39</v>
      </c>
      <c r="D21" s="121"/>
      <c r="E21" s="200" t="s">
        <v>51</v>
      </c>
      <c r="F21" s="201"/>
      <c r="G21" s="200" t="s">
        <v>57</v>
      </c>
      <c r="H21" s="201"/>
      <c r="I21" s="200" t="s">
        <v>59</v>
      </c>
      <c r="J21" s="204"/>
      <c r="K21" s="204"/>
      <c r="L21" s="201"/>
      <c r="M21" s="196" t="s">
        <v>50</v>
      </c>
    </row>
    <row r="22" spans="1:15" s="31" customFormat="1" ht="33.75" customHeight="1" thickBot="1" x14ac:dyDescent="0.25">
      <c r="B22" s="219"/>
      <c r="C22" s="222"/>
      <c r="D22" s="121"/>
      <c r="E22" s="202"/>
      <c r="F22" s="203"/>
      <c r="G22" s="202"/>
      <c r="H22" s="203"/>
      <c r="I22" s="205" t="s">
        <v>42</v>
      </c>
      <c r="J22" s="206"/>
      <c r="K22" s="205" t="s">
        <v>54</v>
      </c>
      <c r="L22" s="206"/>
      <c r="M22" s="197"/>
    </row>
    <row r="23" spans="1:15" s="32" customFormat="1" ht="33.75" customHeight="1" thickBot="1" x14ac:dyDescent="0.3">
      <c r="B23" s="220"/>
      <c r="C23" s="223"/>
      <c r="D23" s="121"/>
      <c r="E23" s="90" t="s">
        <v>40</v>
      </c>
      <c r="F23" s="90" t="s">
        <v>41</v>
      </c>
      <c r="G23" s="90" t="s">
        <v>40</v>
      </c>
      <c r="H23" s="90" t="s">
        <v>41</v>
      </c>
      <c r="I23" s="91" t="s">
        <v>52</v>
      </c>
      <c r="J23" s="91" t="s">
        <v>56</v>
      </c>
      <c r="K23" s="91" t="s">
        <v>52</v>
      </c>
      <c r="L23" s="91" t="s">
        <v>56</v>
      </c>
      <c r="M23" s="198"/>
    </row>
    <row r="24" spans="1:15" ht="33.75" customHeight="1" thickBot="1" x14ac:dyDescent="0.3">
      <c r="A24" s="65">
        <f t="shared" ref="A24:A27" si="2">IF(AND($E$18&gt;=C6,$E$18&lt;F6),M6,"")</f>
        <v>0.05</v>
      </c>
      <c r="B24" s="38">
        <v>0</v>
      </c>
      <c r="C24" s="39">
        <v>69706.743307440003</v>
      </c>
      <c r="D24" s="36"/>
      <c r="E24" s="105">
        <f t="shared" ref="E24:E27" si="3">IF(AND($E$18&gt;=C6,$E$18&lt;F6),H6,"")</f>
        <v>0.1</v>
      </c>
      <c r="F24" s="109">
        <f t="shared" ref="F24:F31" si="4">IFERROR($E$18*E24,"")</f>
        <v>700</v>
      </c>
      <c r="G24" s="110">
        <f>IFERROR(IF(AND($E$18&gt;=C6,$E$18&lt;F6),K6,""),"")</f>
        <v>0.05</v>
      </c>
      <c r="H24" s="115">
        <f t="shared" ref="H24:H29" si="5">IFERROR($E$18*G24,"")</f>
        <v>350</v>
      </c>
      <c r="I24" s="109">
        <f t="shared" ref="I24:I31" si="6">IFERROR(F24*M6,"")</f>
        <v>35</v>
      </c>
      <c r="J24" s="118">
        <f t="shared" ref="J24:J31" si="7">IFERROR(ROUND((F24/I24),0),"")</f>
        <v>20</v>
      </c>
      <c r="K24" s="109">
        <f t="shared" ref="K24:K31" si="8">IFERROR(H24*N6,"")</f>
        <v>17.5</v>
      </c>
      <c r="L24" s="85">
        <f t="shared" ref="L24:L31" si="9">IFERROR(ROUND((H24/K24),0),"")</f>
        <v>20</v>
      </c>
      <c r="M24" s="106">
        <f>IF(AND($E$18&gt;=C6,$E$18&lt;F6),O6,"")</f>
        <v>20</v>
      </c>
      <c r="O24" s="75"/>
    </row>
    <row r="25" spans="1:15" ht="33.75" customHeight="1" thickBot="1" x14ac:dyDescent="0.3">
      <c r="A25" s="65" t="str">
        <f>IF(AND($E$18&gt;=C7,$E$18&lt;F7),M7,"")</f>
        <v/>
      </c>
      <c r="B25" s="39">
        <v>69706.743307440003</v>
      </c>
      <c r="C25" s="36">
        <v>243973.60157604</v>
      </c>
      <c r="D25" s="36"/>
      <c r="E25" s="107" t="str">
        <f t="shared" si="3"/>
        <v/>
      </c>
      <c r="F25" s="111" t="str">
        <f t="shared" si="4"/>
        <v/>
      </c>
      <c r="G25" s="112" t="str">
        <f>IFERROR(IF(AND($E$18&gt;=C7,$E$18&lt;F7),K7,""),"")</f>
        <v/>
      </c>
      <c r="H25" s="116" t="str">
        <f t="shared" si="5"/>
        <v/>
      </c>
      <c r="I25" s="111" t="str">
        <f t="shared" si="6"/>
        <v/>
      </c>
      <c r="J25" s="119" t="str">
        <f t="shared" si="7"/>
        <v/>
      </c>
      <c r="K25" s="111" t="str">
        <f t="shared" si="8"/>
        <v/>
      </c>
      <c r="L25" s="87" t="str">
        <f t="shared" si="9"/>
        <v/>
      </c>
      <c r="M25" s="86" t="str">
        <f>IF(AND($E$18&gt;=C7,$E$18&lt;F7),O7,"")</f>
        <v/>
      </c>
      <c r="O25" s="76" t="str">
        <f>E25</f>
        <v/>
      </c>
    </row>
    <row r="26" spans="1:15" ht="33.75" customHeight="1" thickBot="1" x14ac:dyDescent="0.3">
      <c r="A26" s="65" t="str">
        <f t="shared" si="2"/>
        <v/>
      </c>
      <c r="B26" s="36">
        <v>243973.60157604</v>
      </c>
      <c r="C26" s="36">
        <v>522800.57480580005</v>
      </c>
      <c r="D26" s="36"/>
      <c r="E26" s="107" t="str">
        <f t="shared" si="3"/>
        <v/>
      </c>
      <c r="F26" s="111" t="str">
        <f t="shared" si="4"/>
        <v/>
      </c>
      <c r="G26" s="112" t="str">
        <f>IFERROR(IF(AND($E$18&gt;=C8,$E$18&lt;F8),K8,""),"")</f>
        <v/>
      </c>
      <c r="H26" s="116" t="str">
        <f t="shared" si="5"/>
        <v/>
      </c>
      <c r="I26" s="111" t="str">
        <f t="shared" si="6"/>
        <v/>
      </c>
      <c r="J26" s="119" t="str">
        <f t="shared" si="7"/>
        <v/>
      </c>
      <c r="K26" s="111" t="str">
        <f t="shared" si="8"/>
        <v/>
      </c>
      <c r="L26" s="87" t="str">
        <f t="shared" si="9"/>
        <v/>
      </c>
      <c r="M26" s="86" t="str">
        <f>IF(AND($E$18&gt;=C8,$E$18&lt;F8),O8,"")</f>
        <v/>
      </c>
    </row>
    <row r="27" spans="1:15" ht="33.75" customHeight="1" thickBot="1" x14ac:dyDescent="0.3">
      <c r="A27" s="65" t="str">
        <f t="shared" si="2"/>
        <v/>
      </c>
      <c r="B27" s="36">
        <v>522800.57480580005</v>
      </c>
      <c r="C27" s="36">
        <v>1045601.1496116001</v>
      </c>
      <c r="D27" s="36"/>
      <c r="E27" s="107" t="str">
        <f t="shared" si="3"/>
        <v/>
      </c>
      <c r="F27" s="111" t="str">
        <f t="shared" si="4"/>
        <v/>
      </c>
      <c r="G27" s="112" t="str">
        <f>IFERROR(IF(AND($E$18&gt;=C9,$E$18&lt;F9),K9,""),"")</f>
        <v/>
      </c>
      <c r="H27" s="116" t="str">
        <f t="shared" si="5"/>
        <v/>
      </c>
      <c r="I27" s="111" t="str">
        <f t="shared" si="6"/>
        <v/>
      </c>
      <c r="J27" s="119" t="str">
        <f t="shared" si="7"/>
        <v/>
      </c>
      <c r="K27" s="111" t="str">
        <f t="shared" si="8"/>
        <v/>
      </c>
      <c r="L27" s="87" t="str">
        <f t="shared" si="9"/>
        <v/>
      </c>
      <c r="M27" s="86" t="str">
        <f>IF(AND($E$18&gt;=C9,$E$18&lt;F9),O9,"")</f>
        <v/>
      </c>
    </row>
    <row r="28" spans="1:15" ht="48.75" customHeight="1" thickBot="1" x14ac:dyDescent="0.3">
      <c r="A28" s="65" t="str">
        <f>IF(AND($E$18&gt;=C10,$E$18&lt;F10),M10,"")</f>
        <v/>
      </c>
      <c r="B28" s="36">
        <v>1045601.1496116001</v>
      </c>
      <c r="C28" s="36">
        <v>6970674.3307440002</v>
      </c>
      <c r="D28" s="36"/>
      <c r="E28" s="138" t="str">
        <f>IF(AND($E$18&gt;=C10,$E$18&lt;F10),H10,"")</f>
        <v/>
      </c>
      <c r="F28" s="139" t="str">
        <f t="shared" si="4"/>
        <v/>
      </c>
      <c r="G28" s="138" t="str">
        <f>IFERROR(IF(AND($E$18&gt;=C10,$E$18&lt;F10),K10,""),"")</f>
        <v/>
      </c>
      <c r="H28" s="139" t="str">
        <f t="shared" si="5"/>
        <v/>
      </c>
      <c r="I28" s="139" t="str">
        <f t="shared" si="6"/>
        <v/>
      </c>
      <c r="J28" s="140" t="str">
        <f t="shared" si="7"/>
        <v/>
      </c>
      <c r="K28" s="139" t="str">
        <f t="shared" si="8"/>
        <v/>
      </c>
      <c r="L28" s="140" t="str">
        <f t="shared" si="9"/>
        <v/>
      </c>
      <c r="M28" s="141" t="s">
        <v>62</v>
      </c>
    </row>
    <row r="29" spans="1:15" ht="33.75" customHeight="1" thickBot="1" x14ac:dyDescent="0.3">
      <c r="A29" s="65" t="str">
        <f>IF(AND($E$18&gt;=C11,$E$18&lt;F11),M11,"")</f>
        <v/>
      </c>
      <c r="B29" s="36">
        <v>6970674.3307440002</v>
      </c>
      <c r="C29" s="36">
        <v>13941348.661488</v>
      </c>
      <c r="D29" s="36"/>
      <c r="E29" s="107" t="str">
        <f>IF(AND($E$18&gt;=C11,$E$18&lt;F11),H11,"")</f>
        <v/>
      </c>
      <c r="F29" s="111" t="str">
        <f t="shared" si="4"/>
        <v/>
      </c>
      <c r="G29" s="112" t="str">
        <f>IFERROR(IF(AND($E$18&gt;=C11,$E$18&lt;=F11),K11,""),"")</f>
        <v/>
      </c>
      <c r="H29" s="116" t="str">
        <f t="shared" si="5"/>
        <v/>
      </c>
      <c r="I29" s="111" t="str">
        <f t="shared" si="6"/>
        <v/>
      </c>
      <c r="J29" s="119" t="str">
        <f t="shared" si="7"/>
        <v/>
      </c>
      <c r="K29" s="111" t="str">
        <f t="shared" si="8"/>
        <v/>
      </c>
      <c r="L29" s="87" t="str">
        <f t="shared" si="9"/>
        <v/>
      </c>
      <c r="M29" s="86" t="str">
        <f>IF(AND($E$18&gt;=C11,$E$18&lt;F11),O11,"")</f>
        <v/>
      </c>
    </row>
    <row r="30" spans="1:15" ht="33.75" customHeight="1" thickBot="1" x14ac:dyDescent="0.3">
      <c r="A30" s="65" t="str">
        <f>IF(AND($E$18&gt;=C12,$E$18&lt;F12),M12,"")</f>
        <v/>
      </c>
      <c r="B30" s="36">
        <v>13941348.661488</v>
      </c>
      <c r="C30" s="36">
        <v>24397360.157604001</v>
      </c>
      <c r="D30" s="36"/>
      <c r="E30" s="107" t="str">
        <f>IF(AND($E$18&gt;C12,$E$18&lt;=F12),H12,"")</f>
        <v/>
      </c>
      <c r="F30" s="111" t="str">
        <f t="shared" si="4"/>
        <v/>
      </c>
      <c r="G30" s="112" t="str">
        <f>IFERROR(IF(AND($E$18&gt;=C12,$E$18&lt;=F12),K12,""),"")</f>
        <v/>
      </c>
      <c r="H30" s="116" t="str">
        <f>IFERROR($E$18*G30,"")</f>
        <v/>
      </c>
      <c r="I30" s="111" t="str">
        <f t="shared" si="6"/>
        <v/>
      </c>
      <c r="J30" s="119" t="str">
        <f t="shared" si="7"/>
        <v/>
      </c>
      <c r="K30" s="111" t="str">
        <f t="shared" si="8"/>
        <v/>
      </c>
      <c r="L30" s="87" t="str">
        <f t="shared" si="9"/>
        <v/>
      </c>
      <c r="M30" s="86" t="str">
        <f>IF(AND($E$18&gt;C12,$E$18&lt;=F12),O12,"")</f>
        <v/>
      </c>
    </row>
    <row r="31" spans="1:15" ht="33.75" customHeight="1" thickBot="1" x14ac:dyDescent="0.3">
      <c r="A31" s="65" t="str">
        <f>IF(AND($E$18&gt;=C13,$E$18&gt;F13),M13,"")</f>
        <v/>
      </c>
      <c r="B31" s="36">
        <v>24397360.157604001</v>
      </c>
      <c r="C31" s="36"/>
      <c r="D31" s="36"/>
      <c r="E31" s="108" t="str">
        <f>IF(AND($E$18&gt;=C13,$E$18&gt;F13),H13,"")</f>
        <v/>
      </c>
      <c r="F31" s="113" t="str">
        <f t="shared" si="4"/>
        <v/>
      </c>
      <c r="G31" s="114" t="str">
        <f>IFERROR(IF(AND($E$18&gt;C13,$E$18&gt;=F13),K13,""),"")</f>
        <v/>
      </c>
      <c r="H31" s="117" t="str">
        <f>IFERROR($E$18*G31,"")</f>
        <v/>
      </c>
      <c r="I31" s="113" t="str">
        <f t="shared" si="6"/>
        <v/>
      </c>
      <c r="J31" s="120" t="str">
        <f t="shared" si="7"/>
        <v/>
      </c>
      <c r="K31" s="113" t="str">
        <f t="shared" si="8"/>
        <v/>
      </c>
      <c r="L31" s="88" t="str">
        <f t="shared" si="9"/>
        <v/>
      </c>
      <c r="M31" s="89" t="str">
        <f>IF(AND($E$18&gt;C13,$E$18&gt;F13),O13,"")</f>
        <v/>
      </c>
    </row>
    <row r="32" spans="1:15" ht="33.75" customHeight="1" x14ac:dyDescent="0.25">
      <c r="A32" s="77"/>
      <c r="B32" s="36"/>
      <c r="C32" s="36"/>
      <c r="D32" s="36"/>
      <c r="E32" s="96"/>
      <c r="F32" s="84"/>
      <c r="G32" s="96"/>
      <c r="H32" s="84"/>
      <c r="I32" s="84"/>
      <c r="J32" s="97"/>
      <c r="K32" s="84"/>
      <c r="L32" s="97"/>
      <c r="M32" s="98"/>
    </row>
    <row r="33" spans="1:13" ht="33.75" customHeight="1" thickBot="1" x14ac:dyDescent="0.3">
      <c r="A33" s="77"/>
      <c r="B33" s="36"/>
      <c r="C33" s="36"/>
      <c r="D33" s="36"/>
      <c r="E33" s="78"/>
      <c r="F33" s="79"/>
      <c r="G33" s="78"/>
      <c r="H33" s="79"/>
      <c r="I33" s="79"/>
      <c r="J33" s="80"/>
      <c r="K33" s="79"/>
      <c r="L33" s="80"/>
      <c r="M33" s="81"/>
    </row>
    <row r="34" spans="1:13" ht="33.75" customHeight="1" x14ac:dyDescent="0.25">
      <c r="A34" s="77"/>
      <c r="B34" s="36"/>
      <c r="C34" s="36"/>
      <c r="D34" s="36"/>
      <c r="E34" s="252" t="s">
        <v>64</v>
      </c>
      <c r="F34" s="253"/>
      <c r="G34" s="253"/>
      <c r="H34" s="253"/>
      <c r="I34" s="253"/>
      <c r="J34" s="253"/>
      <c r="K34" s="253"/>
      <c r="L34" s="253"/>
      <c r="M34" s="254"/>
    </row>
    <row r="35" spans="1:13" ht="33.75" customHeight="1" x14ac:dyDescent="0.25">
      <c r="A35" s="77"/>
      <c r="B35" s="36"/>
      <c r="C35" s="36"/>
      <c r="D35" s="36"/>
      <c r="E35" s="255"/>
      <c r="F35" s="256"/>
      <c r="G35" s="256"/>
      <c r="H35" s="256"/>
      <c r="I35" s="256"/>
      <c r="J35" s="256"/>
      <c r="K35" s="256"/>
      <c r="L35" s="256"/>
      <c r="M35" s="257"/>
    </row>
    <row r="36" spans="1:13" ht="33.75" customHeight="1" thickBot="1" x14ac:dyDescent="0.3">
      <c r="A36" s="77"/>
      <c r="B36" s="36"/>
      <c r="C36" s="36"/>
      <c r="D36" s="36"/>
      <c r="E36" s="126"/>
      <c r="F36" s="127"/>
      <c r="G36" s="127"/>
      <c r="H36" s="127"/>
      <c r="I36" s="127"/>
      <c r="J36" s="127"/>
      <c r="K36" s="127"/>
      <c r="L36" s="127"/>
      <c r="M36" s="128"/>
    </row>
    <row r="37" spans="1:13" ht="33.75" customHeight="1" thickBot="1" x14ac:dyDescent="0.3">
      <c r="E37" s="214" t="s">
        <v>53</v>
      </c>
      <c r="F37" s="215"/>
      <c r="G37" s="215"/>
      <c r="H37" s="215"/>
      <c r="I37" s="215"/>
      <c r="J37" s="215"/>
      <c r="K37" s="215"/>
      <c r="L37" s="215"/>
      <c r="M37" s="216"/>
    </row>
    <row r="38" spans="1:13" ht="33.75" customHeight="1" x14ac:dyDescent="0.25">
      <c r="E38" s="179" t="str">
        <f>CONCATENATE("La  Experiencia General podrá ser acreditada, mínimo  dentro de los últimos diez (10) años previos a la publicación del procedimiento de contratación; el oferente, dentro de este periodo deberá demostrar la experiencia requerida en un máximo de ",TEXT(MIN($J$24,$J$25,$J$26,$J$27,$J$28,$J$29,$J$30,$J$31),"0")," contratos o instrumentos relacionados a ",$H$18," , que sumados representen un monto mínimo del ",TEXT(MIN($E$24,$E$25,$E$26,$E$27,$E$28,$E$29,$E$30,E31),"0%"), "  (",TEXT(MIN($F$24,$F$25,$F$26,$F$27,$F$28,$F$29,$F$30,$F$31),"$ 0.0,00")," dólares) "," del presupuesto referencial."," El monto mínimo por cada contrato corresponderá al ",TEXT(MIN($A$24,$A$25,$A$26,$A$27,$A$28,$A$29,$A$30,$A$31),"0%"), " (", TEXT(MIN($I$24,$I$25,$I$26,$I$27,$I$28,$I$29,$I$30,$I$31),"$ 0.0,00")," dólares) del monto determinado en la experiencia general mínima requerida.  Como medio de verificación el oferente deberá presentar copias de contratos, facturas y/o actas de entrega recepción con instituciones sean públicas y/o privadas.")</f>
        <v>La  Experiencia General podrá ser acreditada, mínimo  dentro de los últimos diez (10) años previos a la publicación del procedimiento de contratación; el oferente, dentro de este periodo deberá demostrar la experiencia requerida en un máximo de 20 contratos o instrumentos relacionados a Obras en general , que sumados representen un monto mínimo del 10%  ($ 700.000 dólares)  del presupuesto referencial. El monto mínimo por cada contrato corresponderá al 5% ($ 35.000 dólares) del monto determinado en la experiencia general mínima requerida.  Como medio de verificación el oferente deberá presentar copias de contratos, facturas y/o actas de entrega recepción con instituciones sean públicas y/o privadas.</v>
      </c>
      <c r="F38" s="180"/>
      <c r="G38" s="180"/>
      <c r="H38" s="180"/>
      <c r="I38" s="180"/>
      <c r="J38" s="180"/>
      <c r="K38" s="180"/>
      <c r="L38" s="180"/>
      <c r="M38" s="181"/>
    </row>
    <row r="39" spans="1:13" ht="33.75" customHeight="1" x14ac:dyDescent="0.25">
      <c r="E39" s="182"/>
      <c r="F39" s="183"/>
      <c r="G39" s="183"/>
      <c r="H39" s="183"/>
      <c r="I39" s="183"/>
      <c r="J39" s="183"/>
      <c r="K39" s="183"/>
      <c r="L39" s="183"/>
      <c r="M39" s="184"/>
    </row>
    <row r="40" spans="1:13" ht="33.75" customHeight="1" thickBot="1" x14ac:dyDescent="0.3">
      <c r="E40" s="185"/>
      <c r="F40" s="186"/>
      <c r="G40" s="186"/>
      <c r="H40" s="186"/>
      <c r="I40" s="186"/>
      <c r="J40" s="186"/>
      <c r="K40" s="186"/>
      <c r="L40" s="186"/>
      <c r="M40" s="187"/>
    </row>
    <row r="41" spans="1:13" ht="33.75" customHeight="1" thickBot="1" x14ac:dyDescent="0.3">
      <c r="E41" s="129"/>
      <c r="F41" s="82"/>
      <c r="G41" s="82"/>
      <c r="H41" s="82"/>
      <c r="I41" s="82"/>
      <c r="J41" s="82"/>
      <c r="K41" s="82"/>
      <c r="L41" s="82"/>
      <c r="M41" s="130"/>
    </row>
    <row r="42" spans="1:13" ht="33.75" customHeight="1" thickBot="1" x14ac:dyDescent="0.3">
      <c r="E42" s="214" t="s">
        <v>58</v>
      </c>
      <c r="F42" s="215"/>
      <c r="G42" s="215"/>
      <c r="H42" s="215"/>
      <c r="I42" s="215"/>
      <c r="J42" s="215"/>
      <c r="K42" s="215"/>
      <c r="L42" s="215"/>
      <c r="M42" s="216"/>
    </row>
    <row r="43" spans="1:13" ht="33.75" customHeight="1" x14ac:dyDescent="0.25">
      <c r="E43" s="179" t="str">
        <f>CONCATENATE("La  Experiencia Especifica podrá ser acreditada, mínimo  dentro de los últimos diez (10) ",TEXT(MIN($M$24,$M$25,$M$26,$M$27,$M$28,$M$29,$M$30,$M$31),"")," años previos a la publicación del presente procedimiento de contratación; el oferente deberá demostrar la experiencia requerida en un máximo de ",TEXT(MIN($L$24,$L$25,$L$26,$L$27,$L$28,$L$29,$L$30,$L$31),"0")," contratos o instrumentos relacionados a ",$K$18," que sumados representen un monto mínimo del ",TEXT(MIN($G$24,$G$25,$G$26,$G$27,$G$29,$G$28,$G$30,$G$31),"0%")," (",TEXT(MIN($H$24,$H$25,$H$26,$H$27,$H$28,$H$29,$H$30,$H$31),"$ 0.0,00")," dólares) del presupuesto referencial."," El monto mínimo por cada contrato corresponderá al ",TEXT(MIN($A$24,$A$25,$A$26,$A$27,$A$28,$A$29,$A$30,$A$31),"0%")," (",TEXT(MIN($K$24,$K$25,$K$26,$K$27,$K$28,$K$29,$K$30:$K$31),"$ 0.0,00")," dolares) del monto determinado en la experiencia especifica mínima requerida.", " Como medio de verificación el oferente deberá presentar copias de contratos, facturas y/o actas de entrega recepción con instituciones sean públicas y/o privadas.")</f>
        <v>La  Experiencia Especifica podrá ser acreditada, mínimo  dentro de los últimos diez (10)  años previos a la publicación del presente procedimiento de contratación; el oferente deberá demostrar la experiencia requerida en un máximo de 20 contratos o instrumentos relacionados a Costrucciones  de edificaciones, canchas deportivas y cubiertas que sumados representen un monto mínimo del 5% ($ 350.000 dólares) del presupuesto referencial. El monto mínimo por cada contrato corresponderá al 5% ($ 17.500 dolares) del monto determinado en la experiencia especifica mínima requerida. Como medio de verificación el oferente deberá presentar copias de contratos, facturas y/o actas de entrega recepción con instituciones sean públicas y/o privadas.</v>
      </c>
      <c r="F43" s="180"/>
      <c r="G43" s="180"/>
      <c r="H43" s="180"/>
      <c r="I43" s="180"/>
      <c r="J43" s="180"/>
      <c r="K43" s="180"/>
      <c r="L43" s="180"/>
      <c r="M43" s="181"/>
    </row>
    <row r="44" spans="1:13" ht="33.75" customHeight="1" x14ac:dyDescent="0.25">
      <c r="E44" s="182"/>
      <c r="F44" s="183"/>
      <c r="G44" s="183"/>
      <c r="H44" s="183"/>
      <c r="I44" s="183"/>
      <c r="J44" s="183"/>
      <c r="K44" s="183"/>
      <c r="L44" s="183"/>
      <c r="M44" s="184"/>
    </row>
    <row r="45" spans="1:13" ht="33.75" customHeight="1" thickBot="1" x14ac:dyDescent="0.3">
      <c r="E45" s="185"/>
      <c r="F45" s="186"/>
      <c r="G45" s="186"/>
      <c r="H45" s="186"/>
      <c r="I45" s="186"/>
      <c r="J45" s="186"/>
      <c r="K45" s="186"/>
      <c r="L45" s="186"/>
      <c r="M45" s="187"/>
    </row>
    <row r="46" spans="1:13" ht="33.75" customHeight="1" thickBot="1" x14ac:dyDescent="0.3">
      <c r="E46"/>
      <c r="F46"/>
      <c r="G46"/>
      <c r="H46"/>
      <c r="I46"/>
      <c r="J46"/>
      <c r="K46"/>
      <c r="L46"/>
      <c r="M46"/>
    </row>
    <row r="47" spans="1:13" ht="33.75" customHeight="1" x14ac:dyDescent="0.25">
      <c r="E47" s="211" t="s">
        <v>61</v>
      </c>
      <c r="F47" s="212"/>
      <c r="G47" s="212"/>
      <c r="H47" s="212"/>
      <c r="I47" s="212"/>
      <c r="J47" s="212"/>
      <c r="K47" s="212"/>
      <c r="L47" s="212"/>
      <c r="M47" s="213"/>
    </row>
    <row r="48" spans="1:13" ht="33.75" customHeight="1" thickBot="1" x14ac:dyDescent="0.3">
      <c r="E48" s="131"/>
      <c r="F48"/>
      <c r="G48"/>
      <c r="H48"/>
      <c r="I48"/>
      <c r="J48"/>
      <c r="K48"/>
      <c r="L48"/>
      <c r="M48" s="132"/>
    </row>
    <row r="49" spans="5:13" ht="33.75" customHeight="1" thickBot="1" x14ac:dyDescent="0.3">
      <c r="E49" s="214" t="s">
        <v>53</v>
      </c>
      <c r="F49" s="215"/>
      <c r="G49" s="215"/>
      <c r="H49" s="215"/>
      <c r="I49" s="215"/>
      <c r="J49" s="215"/>
      <c r="K49" s="215"/>
      <c r="L49" s="215"/>
      <c r="M49" s="216"/>
    </row>
    <row r="50" spans="5:13" ht="33.75" customHeight="1" x14ac:dyDescent="0.25">
      <c r="E50" s="179" t="s">
        <v>65</v>
      </c>
      <c r="F50" s="180"/>
      <c r="G50" s="180"/>
      <c r="H50" s="180"/>
      <c r="I50" s="180"/>
      <c r="J50" s="180"/>
      <c r="K50" s="180"/>
      <c r="L50" s="180"/>
      <c r="M50" s="181"/>
    </row>
    <row r="51" spans="5:13" ht="33.75" customHeight="1" x14ac:dyDescent="0.25">
      <c r="E51" s="182"/>
      <c r="F51" s="183"/>
      <c r="G51" s="183"/>
      <c r="H51" s="183"/>
      <c r="I51" s="183"/>
      <c r="J51" s="183"/>
      <c r="K51" s="183"/>
      <c r="L51" s="183"/>
      <c r="M51" s="184"/>
    </row>
    <row r="52" spans="5:13" ht="33.75" customHeight="1" x14ac:dyDescent="0.25">
      <c r="E52" s="182"/>
      <c r="F52" s="183"/>
      <c r="G52" s="183"/>
      <c r="H52" s="183"/>
      <c r="I52" s="183"/>
      <c r="J52" s="183"/>
      <c r="K52" s="183"/>
      <c r="L52" s="183"/>
      <c r="M52" s="184"/>
    </row>
    <row r="53" spans="5:13" ht="33.75" customHeight="1" x14ac:dyDescent="0.25">
      <c r="E53" s="182"/>
      <c r="F53" s="183"/>
      <c r="G53" s="183"/>
      <c r="H53" s="183"/>
      <c r="I53" s="183"/>
      <c r="J53" s="183"/>
      <c r="K53" s="183"/>
      <c r="L53" s="183"/>
      <c r="M53" s="184"/>
    </row>
    <row r="54" spans="5:13" ht="52.5" customHeight="1" thickBot="1" x14ac:dyDescent="0.3">
      <c r="E54" s="185"/>
      <c r="F54" s="186"/>
      <c r="G54" s="186"/>
      <c r="H54" s="186"/>
      <c r="I54" s="186"/>
      <c r="J54" s="186"/>
      <c r="K54" s="186"/>
      <c r="L54" s="186"/>
      <c r="M54" s="187"/>
    </row>
    <row r="55" spans="5:13" ht="33.75" customHeight="1" thickBot="1" x14ac:dyDescent="0.3">
      <c r="E55" s="133"/>
      <c r="F55" s="134"/>
      <c r="G55" s="134"/>
      <c r="H55" s="134"/>
      <c r="I55" s="134"/>
      <c r="J55" s="134"/>
      <c r="K55" s="134"/>
      <c r="L55" s="134"/>
      <c r="M55" s="135"/>
    </row>
    <row r="56" spans="5:13" ht="33.75" customHeight="1" thickBot="1" x14ac:dyDescent="0.3">
      <c r="E56" s="214" t="s">
        <v>58</v>
      </c>
      <c r="F56" s="215"/>
      <c r="G56" s="215"/>
      <c r="H56" s="215"/>
      <c r="I56" s="215"/>
      <c r="J56" s="215"/>
      <c r="K56" s="215"/>
      <c r="L56" s="215"/>
      <c r="M56" s="216"/>
    </row>
    <row r="57" spans="5:13" ht="33.75" customHeight="1" x14ac:dyDescent="0.25">
      <c r="E57" s="179" t="s">
        <v>65</v>
      </c>
      <c r="F57" s="180"/>
      <c r="G57" s="180"/>
      <c r="H57" s="180"/>
      <c r="I57" s="180"/>
      <c r="J57" s="180"/>
      <c r="K57" s="180"/>
      <c r="L57" s="180"/>
      <c r="M57" s="181"/>
    </row>
    <row r="58" spans="5:13" ht="33.75" customHeight="1" x14ac:dyDescent="0.25">
      <c r="E58" s="182"/>
      <c r="F58" s="183"/>
      <c r="G58" s="183"/>
      <c r="H58" s="183"/>
      <c r="I58" s="183"/>
      <c r="J58" s="183"/>
      <c r="K58" s="183"/>
      <c r="L58" s="183"/>
      <c r="M58" s="184"/>
    </row>
    <row r="59" spans="5:13" ht="33.75" customHeight="1" x14ac:dyDescent="0.25">
      <c r="E59" s="182"/>
      <c r="F59" s="183"/>
      <c r="G59" s="183"/>
      <c r="H59" s="183"/>
      <c r="I59" s="183"/>
      <c r="J59" s="183"/>
      <c r="K59" s="183"/>
      <c r="L59" s="183"/>
      <c r="M59" s="184"/>
    </row>
    <row r="60" spans="5:13" ht="33.75" customHeight="1" x14ac:dyDescent="0.25">
      <c r="E60" s="182"/>
      <c r="F60" s="183"/>
      <c r="G60" s="183"/>
      <c r="H60" s="183"/>
      <c r="I60" s="183"/>
      <c r="J60" s="183"/>
      <c r="K60" s="183"/>
      <c r="L60" s="183"/>
      <c r="M60" s="184"/>
    </row>
    <row r="61" spans="5:13" ht="46.5" customHeight="1" thickBot="1" x14ac:dyDescent="0.3">
      <c r="E61" s="185"/>
      <c r="F61" s="186"/>
      <c r="G61" s="186"/>
      <c r="H61" s="186"/>
      <c r="I61" s="186"/>
      <c r="J61" s="186"/>
      <c r="K61" s="186"/>
      <c r="L61" s="186"/>
      <c r="M61" s="187"/>
    </row>
    <row r="62" spans="5:13" ht="33.75" customHeight="1" thickBot="1" x14ac:dyDescent="0.3"/>
    <row r="63" spans="5:13" ht="33.75" customHeight="1" x14ac:dyDescent="0.25">
      <c r="E63" s="264" t="s">
        <v>63</v>
      </c>
      <c r="F63" s="265"/>
      <c r="G63" s="265"/>
      <c r="H63" s="265"/>
      <c r="I63" s="265"/>
      <c r="J63" s="265"/>
      <c r="K63" s="265"/>
      <c r="L63" s="265"/>
      <c r="M63" s="266"/>
    </row>
    <row r="64" spans="5:13" ht="33.75" customHeight="1" x14ac:dyDescent="0.25">
      <c r="E64" s="267"/>
      <c r="F64" s="268"/>
      <c r="G64" s="268"/>
      <c r="H64" s="268"/>
      <c r="I64" s="268"/>
      <c r="J64" s="268"/>
      <c r="K64" s="268"/>
      <c r="L64" s="268"/>
      <c r="M64" s="269"/>
    </row>
    <row r="65" spans="5:13" ht="33.75" customHeight="1" thickBot="1" x14ac:dyDescent="0.3">
      <c r="E65" s="136"/>
      <c r="M65" s="137"/>
    </row>
    <row r="66" spans="5:13" ht="33.75" customHeight="1" thickBot="1" x14ac:dyDescent="0.3">
      <c r="E66" s="214" t="s">
        <v>53</v>
      </c>
      <c r="F66" s="215"/>
      <c r="G66" s="215"/>
      <c r="H66" s="215"/>
      <c r="I66" s="215"/>
      <c r="J66" s="215"/>
      <c r="K66" s="215"/>
      <c r="L66" s="215"/>
      <c r="M66" s="216"/>
    </row>
    <row r="67" spans="5:13" ht="33.75" customHeight="1" x14ac:dyDescent="0.25">
      <c r="E67" s="179" t="str">
        <f>CONCATENATE("La  Experiencia General podrá ser acreditada  dentro de los veinte (20) años previos a la publicación del procedimiento de contratación; el oferente, dentro de este periodo deberá demostrar la experiencia requerida en un máximo de ",TEXT(MIN($J$24,$J$25,$J$26,$J$27,$J$28,$J$29,$J$30,$J$31),"0")," contratos o instrumentos relacionados a ",$H$18," , que sumados representen un monto mínimo del ",TEXT(MIN($E$24,$E$25,$E$26,$E$27,$E$28,$E$29,$E$30,$E$31),"0%"), "  (",TEXT(MIN($F$24,$F$25,$F$26,$F$27,$F$28,$F$29,$F$30,$F$31),"$ 0.0,00")," dólares) "," del presupuesto referencial."," El monto mínimo por cada contrato corresponderá al ",TEXT(MIN($A$24,$A$25,$A$26,$A$27,$A$28,$A$29,$A$30,$A$31),"0%"), " (", TEXT(MIN($I$24,$I$25,$I$26,$I$27,$I$28,$I$29,$I$30,$I$31),"$ 0.0,00")," dólares) del monto determinado en la experiencia general mínima requerida.  Como medio de verificación el oferente deberá presentar copias de contratos, facturas y/o actas de entrega recepción con instituciones sean públicas y/o privadas.")</f>
        <v>La  Experiencia General podrá ser acreditada  dentro de los veinte (20) años previos a la publicación del procedimiento de contratación; el oferente, dentro de este periodo deberá demostrar la experiencia requerida en un máximo de 20 contratos o instrumentos relacionados a Obras en general , que sumados representen un monto mínimo del 10%  ($ 700.000 dólares)  del presupuesto referencial. El monto mínimo por cada contrato corresponderá al 5% ($ 35.000 dólares) del monto determinado en la experiencia general mínima requerida.  Como medio de verificación el oferente deberá presentar copias de contratos, facturas y/o actas de entrega recepción con instituciones sean públicas y/o privadas.</v>
      </c>
      <c r="F67" s="180"/>
      <c r="G67" s="180"/>
      <c r="H67" s="180"/>
      <c r="I67" s="180"/>
      <c r="J67" s="180"/>
      <c r="K67" s="180"/>
      <c r="L67" s="180"/>
      <c r="M67" s="181"/>
    </row>
    <row r="68" spans="5:13" ht="33.75" customHeight="1" x14ac:dyDescent="0.25">
      <c r="E68" s="182"/>
      <c r="F68" s="183"/>
      <c r="G68" s="183"/>
      <c r="H68" s="183"/>
      <c r="I68" s="183"/>
      <c r="J68" s="183"/>
      <c r="K68" s="183"/>
      <c r="L68" s="183"/>
      <c r="M68" s="184"/>
    </row>
    <row r="69" spans="5:13" ht="33.75" customHeight="1" thickBot="1" x14ac:dyDescent="0.3">
      <c r="E69" s="185"/>
      <c r="F69" s="186"/>
      <c r="G69" s="186"/>
      <c r="H69" s="186"/>
      <c r="I69" s="186"/>
      <c r="J69" s="186"/>
      <c r="K69" s="186"/>
      <c r="L69" s="186"/>
      <c r="M69" s="187"/>
    </row>
    <row r="70" spans="5:13" ht="33.75" customHeight="1" thickBot="1" x14ac:dyDescent="0.3">
      <c r="E70" s="129"/>
      <c r="F70" s="82"/>
      <c r="G70" s="82"/>
      <c r="H70" s="82"/>
      <c r="I70" s="82"/>
      <c r="J70" s="82"/>
      <c r="K70" s="82"/>
      <c r="L70" s="82"/>
      <c r="M70" s="130"/>
    </row>
    <row r="71" spans="5:13" ht="33.75" customHeight="1" thickBot="1" x14ac:dyDescent="0.3">
      <c r="E71" s="214" t="s">
        <v>58</v>
      </c>
      <c r="F71" s="215"/>
      <c r="G71" s="215"/>
      <c r="H71" s="215"/>
      <c r="I71" s="215"/>
      <c r="J71" s="215"/>
      <c r="K71" s="215"/>
      <c r="L71" s="215"/>
      <c r="M71" s="216"/>
    </row>
    <row r="72" spans="5:13" ht="33.75" customHeight="1" x14ac:dyDescent="0.25">
      <c r="E72" s="179" t="str">
        <f>CONCATENATE("La  Experiencia Especifica podrá ser acreditada  dentro de los últimos veinte (20) años previos a la publicación del procedimiento de contratación; el oferente, dentro de este periodo deberá demostrar la experiencia requerida en un máximo de ",TEXT(MIN($L$24,$L$25,$L$26,$L$27,$L$28,$L$29,$L$30,$L$31),"")," contratos o instrumentos relacionados a ",$K$18," que sumados representen un monto mínimo del ",TEXT(MIN($G$24,$G$25,$G$26,$G$27,$G$29,$G$28,$G$30,$G$31),"0%")," (",TEXT(MIN($H$24,$H$25,$H$26,$H$27,$H$28,$H$29,$H$30,$H$31),"$ 0.0,00")," dólares) del presupuesto referencial."," El monto mínimo por cada contrato corresponderá al ",TEXT(MIN($A$24,$A$25,$A$26,$A$27,$A$28,$A$29,$A$30,$A$31),"0%")," (",TEXT(MIN($K$24,$K$25,$K$26,$K$27,$K$28,$K$29,$K$30:$K$31),"$ 0.0,00")," dolares) del monto determinado en la experiencia especifica mínima requerida.", " Como medio de verificación el oferente deberá presentar copias de contratos, facturas y/o actas de entrega recepción con instituciones sean públicas y/o privadas.")</f>
        <v>La  Experiencia Especifica podrá ser acreditada  dentro de los últimos veinte (20) años previos a la publicación del procedimiento de contratación; el oferente, dentro de este periodo deberá demostrar la experiencia requerida en un máximo de  contratos o instrumentos relacionados a Costrucciones  de edificaciones, canchas deportivas y cubiertas que sumados representen un monto mínimo del 5% ($ 350.000 dólares) del presupuesto referencial. El monto mínimo por cada contrato corresponderá al 5% ($ 17.500 dolares) del monto determinado en la experiencia especifica mínima requerida. Como medio de verificación el oferente deberá presentar copias de contratos, facturas y/o actas de entrega recepción con instituciones sean públicas y/o privadas.</v>
      </c>
      <c r="F72" s="180"/>
      <c r="G72" s="180"/>
      <c r="H72" s="180"/>
      <c r="I72" s="180"/>
      <c r="J72" s="180"/>
      <c r="K72" s="180"/>
      <c r="L72" s="180"/>
      <c r="M72" s="181"/>
    </row>
    <row r="73" spans="5:13" ht="33.75" customHeight="1" x14ac:dyDescent="0.25">
      <c r="E73" s="182"/>
      <c r="F73" s="183"/>
      <c r="G73" s="183"/>
      <c r="H73" s="183"/>
      <c r="I73" s="183"/>
      <c r="J73" s="183"/>
      <c r="K73" s="183"/>
      <c r="L73" s="183"/>
      <c r="M73" s="184"/>
    </row>
    <row r="74" spans="5:13" ht="33.75" customHeight="1" thickBot="1" x14ac:dyDescent="0.3">
      <c r="E74" s="185"/>
      <c r="F74" s="186"/>
      <c r="G74" s="186"/>
      <c r="H74" s="186"/>
      <c r="I74" s="186"/>
      <c r="J74" s="186"/>
      <c r="K74" s="186"/>
      <c r="L74" s="186"/>
      <c r="M74" s="187"/>
    </row>
  </sheetData>
  <customSheetViews>
    <customSheetView guid="{D2C6A356-79FA-4F28-AE14-175143F98EE3}" scale="70" showGridLines="0" hiddenRows="1" hiddenColumns="1" topLeftCell="D33">
      <selection activeCell="O44" sqref="O44"/>
      <pageMargins left="0.7" right="0.7" top="0.75" bottom="0.75" header="0.3" footer="0.3"/>
      <pageSetup paperSize="9" orientation="portrait" horizontalDpi="300" verticalDpi="300" r:id="rId1"/>
    </customSheetView>
    <customSheetView guid="{5265C60F-FE03-4B9F-98FD-985D9B18C952}" scale="70" showGridLines="0" hiddenRows="1" hiddenColumns="1" topLeftCell="D62">
      <selection activeCell="O21" sqref="O21"/>
      <pageMargins left="0.7" right="0.7" top="0.75" bottom="0.75" header="0.3" footer="0.3"/>
      <pageSetup paperSize="9" orientation="portrait" horizontalDpi="300" verticalDpi="300" r:id="rId2"/>
    </customSheetView>
    <customSheetView guid="{A8AE1C9A-BC3A-4C97-9401-60D4DA980BAF}" scale="70" showGridLines="0" hiddenRows="1" hiddenColumns="1" topLeftCell="D1">
      <selection activeCell="H26" sqref="H26"/>
      <pageMargins left="0.7" right="0.7" top="0.75" bottom="0.75" header="0.3" footer="0.3"/>
      <pageSetup paperSize="9" orientation="portrait" horizontalDpi="300" verticalDpi="300" r:id="rId3"/>
    </customSheetView>
  </customSheetViews>
  <mergeCells count="45">
    <mergeCell ref="E63:M64"/>
    <mergeCell ref="E66:M66"/>
    <mergeCell ref="E67:M69"/>
    <mergeCell ref="E71:M71"/>
    <mergeCell ref="E72:M74"/>
    <mergeCell ref="E37:M37"/>
    <mergeCell ref="E42:M42"/>
    <mergeCell ref="H16:M16"/>
    <mergeCell ref="O4:O5"/>
    <mergeCell ref="E50:M54"/>
    <mergeCell ref="E38:M40"/>
    <mergeCell ref="E43:M45"/>
    <mergeCell ref="E34:M35"/>
    <mergeCell ref="E18:G19"/>
    <mergeCell ref="B2:O2"/>
    <mergeCell ref="B21:B23"/>
    <mergeCell ref="C21:C23"/>
    <mergeCell ref="I3:K3"/>
    <mergeCell ref="M4:M5"/>
    <mergeCell ref="I4:I5"/>
    <mergeCell ref="K4:K5"/>
    <mergeCell ref="M3:N3"/>
    <mergeCell ref="N4:N5"/>
    <mergeCell ref="G3:H3"/>
    <mergeCell ref="K17:M17"/>
    <mergeCell ref="K18:M19"/>
    <mergeCell ref="H17:J17"/>
    <mergeCell ref="H18:J19"/>
    <mergeCell ref="E16:G17"/>
    <mergeCell ref="E57:M61"/>
    <mergeCell ref="B1:G1"/>
    <mergeCell ref="B4:C4"/>
    <mergeCell ref="E4:F4"/>
    <mergeCell ref="B3:F3"/>
    <mergeCell ref="M21:M23"/>
    <mergeCell ref="E15:M15"/>
    <mergeCell ref="G21:H22"/>
    <mergeCell ref="E21:F22"/>
    <mergeCell ref="I21:L21"/>
    <mergeCell ref="I22:J22"/>
    <mergeCell ref="K22:L22"/>
    <mergeCell ref="G4:H5"/>
    <mergeCell ref="E47:M47"/>
    <mergeCell ref="E49:M49"/>
    <mergeCell ref="E56:M56"/>
  </mergeCells>
  <pageMargins left="0.7" right="0.7" top="0.75" bottom="0.75" header="0.3" footer="0.3"/>
  <pageSetup paperSize="9" orientation="portrait" horizontalDpi="300" verticalDpi="300" r:id="rId4"/>
  <ignoredErrors>
    <ignoredError sqref="F26 H24 M25:M27 H26 F25 H28:I29 F28 F29 M29" unlockedFormula="1"/>
    <ignoredError sqref="G26 G28 K27:K29" formula="1" unlockedFormula="1"/>
  </ignoredErrors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Hoja3</vt:lpstr>
      <vt:lpstr>Hoja4</vt:lpstr>
      <vt:lpstr>Experiencia General-Especifica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Antonio Salinas Coronel</dc:creator>
  <cp:lastModifiedBy>Gerencia de Ingenieria  y Construcción</cp:lastModifiedBy>
  <cp:lastPrinted>2017-05-16T14:00:39Z</cp:lastPrinted>
  <dcterms:created xsi:type="dcterms:W3CDTF">2017-05-15T20:12:48Z</dcterms:created>
  <dcterms:modified xsi:type="dcterms:W3CDTF">2024-04-10T19:11:10Z</dcterms:modified>
</cp:coreProperties>
</file>